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480" yWindow="435" windowWidth="18195" windowHeight="7635" tabRatio="774" firstSheet="9" activeTab="9"/>
  </bookViews>
  <sheets>
    <sheet name="جدول شماره 7" sheetId="12" state="veryHidden" r:id="rId1"/>
    <sheet name="جدول شماره 6" sheetId="9" state="veryHidden" r:id="rId2"/>
    <sheet name="جدول شماره 5" sheetId="10" state="veryHidden" r:id="rId3"/>
    <sheet name="جدول شماره 4" sheetId="15" state="veryHidden" r:id="rId4"/>
    <sheet name="جدول شماره 3" sheetId="13" state="veryHidden" r:id="rId5"/>
    <sheet name="جدول شماره 2" sheetId="7" state="veryHidden" r:id="rId6"/>
    <sheet name="جدول شماره 1" sheetId="1" state="veryHidden" r:id="rId7"/>
    <sheet name="سقف معاملات متوسط" sheetId="3" state="veryHidden" r:id="rId8"/>
    <sheet name="محاسبه" sheetId="6" state="veryHidden" r:id="rId9"/>
    <sheet name="www.shaghool.ir" sheetId="8" r:id="rId10"/>
    <sheet name="جداول تعیین نوع تضامین" sheetId="16" r:id="rId11"/>
  </sheets>
  <definedNames>
    <definedName name="_xlnm.Print_Area" localSheetId="6">'جدول شماره 1'!$A$1:$G$28</definedName>
    <definedName name="_xlnm.Print_Area" localSheetId="5">'جدول شماره 2'!$A$1:$G$28</definedName>
    <definedName name="_xlnm.Print_Area" localSheetId="4">'جدول شماره 3'!$A$1:$G$28</definedName>
    <definedName name="_xlnm.Print_Area" localSheetId="3">'جدول شماره 4'!$A$1:$G$28</definedName>
    <definedName name="_xlnm.Print_Area" localSheetId="2">'جدول شماره 5'!$A$1:$G$28</definedName>
    <definedName name="_xlnm.Print_Area" localSheetId="1">'جدول شماره 6'!$A$1:$G$28</definedName>
    <definedName name="_xlnm.Print_Area" localSheetId="0">'جدول شماره 7'!$A$1:$G$28</definedName>
  </definedNames>
  <calcPr calcId="144525"/>
</workbook>
</file>

<file path=xl/calcChain.xml><?xml version="1.0" encoding="utf-8"?>
<calcChain xmlns="http://schemas.openxmlformats.org/spreadsheetml/2006/main">
  <c r="H7" i="3" l="1"/>
  <c r="C9" i="8" l="1"/>
  <c r="B15" i="6" l="1"/>
  <c r="C15" i="6"/>
  <c r="C7" i="8"/>
  <c r="C4" i="15"/>
  <c r="D5" i="15"/>
  <c r="K4" i="15"/>
  <c r="K5" i="15" s="1"/>
  <c r="K3" i="15"/>
  <c r="K4" i="13"/>
  <c r="K5" i="13" s="1"/>
  <c r="K3" i="13"/>
  <c r="C4" i="13"/>
  <c r="D5" i="13"/>
  <c r="E13" i="6"/>
  <c r="E12" i="6"/>
  <c r="E11" i="6"/>
  <c r="E10" i="6"/>
  <c r="D20" i="12"/>
  <c r="F20" i="12" s="1"/>
  <c r="D13" i="6" s="1"/>
  <c r="C19" i="12"/>
  <c r="C14" i="12"/>
  <c r="D15" i="12"/>
  <c r="F15" i="12" s="1"/>
  <c r="D12" i="6" s="1"/>
  <c r="D10" i="12"/>
  <c r="F10" i="12" s="1"/>
  <c r="D11" i="6" s="1"/>
  <c r="C9" i="12"/>
  <c r="K6" i="15" l="1"/>
  <c r="C4" i="12"/>
  <c r="D5" i="12"/>
  <c r="F5" i="12" s="1"/>
  <c r="D10" i="6" s="1"/>
  <c r="D5" i="10" l="1"/>
  <c r="K4" i="10"/>
  <c r="K5" i="10" s="1"/>
  <c r="C4" i="10"/>
  <c r="K3" i="10"/>
  <c r="C4" i="9"/>
  <c r="D5" i="9"/>
  <c r="K4" i="9"/>
  <c r="K5" i="9" s="1"/>
  <c r="K3" i="9"/>
  <c r="D5" i="1"/>
  <c r="D5" i="7"/>
  <c r="C4" i="7" l="1"/>
  <c r="K4" i="7"/>
  <c r="K5" i="7" s="1"/>
  <c r="K3" i="7"/>
  <c r="C4" i="1" l="1"/>
  <c r="K5" i="1"/>
  <c r="K4" i="1"/>
  <c r="K3" i="1"/>
  <c r="I4" i="3"/>
  <c r="I2" i="15" l="1"/>
  <c r="I2" i="13"/>
  <c r="I2" i="10"/>
  <c r="I2" i="9"/>
  <c r="I2" i="7"/>
  <c r="I2" i="1"/>
  <c r="I3" i="1"/>
  <c r="L5" i="1" l="1"/>
  <c r="L4" i="1"/>
  <c r="I5" i="1"/>
  <c r="L3" i="1"/>
  <c r="I4" i="1"/>
  <c r="D6" i="1" s="1"/>
  <c r="E4" i="6" s="1"/>
  <c r="I4" i="9"/>
  <c r="L3" i="9"/>
  <c r="I5" i="9"/>
  <c r="L4" i="9"/>
  <c r="L5" i="9"/>
  <c r="I3" i="9"/>
  <c r="L3" i="13"/>
  <c r="I5" i="13"/>
  <c r="I4" i="13"/>
  <c r="I3" i="13"/>
  <c r="L5" i="13"/>
  <c r="L4" i="13"/>
  <c r="I4" i="7"/>
  <c r="L5" i="7"/>
  <c r="I5" i="7"/>
  <c r="L4" i="7"/>
  <c r="L3" i="7"/>
  <c r="I3" i="7"/>
  <c r="I4" i="10"/>
  <c r="L3" i="10"/>
  <c r="I5" i="10"/>
  <c r="L4" i="10"/>
  <c r="L5" i="10"/>
  <c r="I3" i="10"/>
  <c r="I4" i="15"/>
  <c r="L3" i="15"/>
  <c r="I5" i="15"/>
  <c r="L4" i="15"/>
  <c r="L5" i="15"/>
  <c r="I3" i="15"/>
  <c r="L6" i="15"/>
  <c r="F5" i="1" l="1"/>
  <c r="D4" i="6" s="1"/>
  <c r="I6" i="15"/>
  <c r="F5" i="15"/>
  <c r="D7" i="6" s="1"/>
  <c r="D6" i="15"/>
  <c r="E7" i="6" s="1"/>
  <c r="D6" i="10"/>
  <c r="E8" i="6" s="1"/>
  <c r="F5" i="10"/>
  <c r="D8" i="6" s="1"/>
  <c r="D6" i="7"/>
  <c r="E5" i="6" s="1"/>
  <c r="E15" i="6" s="1"/>
  <c r="D9" i="8" s="1"/>
  <c r="F5" i="7"/>
  <c r="D5" i="6" s="1"/>
  <c r="D15" i="6" s="1"/>
  <c r="D7" i="8" s="1"/>
  <c r="D6" i="13"/>
  <c r="E6" i="6" s="1"/>
  <c r="F5" i="13"/>
  <c r="D6" i="6" s="1"/>
  <c r="D6" i="9"/>
  <c r="E9" i="6" s="1"/>
  <c r="F5" i="9"/>
  <c r="D9" i="6" s="1"/>
</calcChain>
</file>

<file path=xl/comments1.xml><?xml version="1.0" encoding="utf-8"?>
<comments xmlns="http://schemas.openxmlformats.org/spreadsheetml/2006/main">
  <authors>
    <author>Mohsen Parsa</author>
  </authors>
  <commentList>
    <comment ref="C3" authorId="0">
      <text>
        <r>
          <rPr>
            <b/>
            <sz val="9"/>
            <color indexed="81"/>
            <rFont val="Tahoma"/>
          </rPr>
          <t>شاقول:</t>
        </r>
        <r>
          <rPr>
            <sz val="9"/>
            <color indexed="81"/>
            <rFont val="Tahoma"/>
          </rPr>
          <t xml:space="preserve">
مبلغ برآورد انجام کار و یا مبلغ معامله را وارد نمایید.</t>
        </r>
      </text>
    </comment>
    <comment ref="C5" authorId="0">
      <text>
        <r>
          <rPr>
            <b/>
            <sz val="9"/>
            <color indexed="81"/>
            <rFont val="Tahoma"/>
          </rPr>
          <t>شاقول:</t>
        </r>
        <r>
          <rPr>
            <sz val="9"/>
            <color indexed="81"/>
            <rFont val="Tahoma"/>
          </rPr>
          <t xml:space="preserve">
نوع معامله و نوع تضمین مورد نیاز را تعیین فرمایید.</t>
        </r>
      </text>
    </comment>
    <comment ref="C7" authorId="0">
      <text>
        <r>
          <rPr>
            <b/>
            <sz val="9"/>
            <color indexed="81"/>
            <rFont val="Tahoma"/>
          </rPr>
          <t>شاقول:</t>
        </r>
        <r>
          <rPr>
            <sz val="9"/>
            <color indexed="81"/>
            <rFont val="Tahoma"/>
          </rPr>
          <t xml:space="preserve">
مبلغ تجمعی تضامین براساس مبلغ برآورد/معامله  به شرح این سلول توسط این نرم افزار محاسبه و نمایش داده می شود.</t>
        </r>
      </text>
    </comment>
    <comment ref="C9" authorId="0">
      <text>
        <r>
          <rPr>
            <b/>
            <sz val="9"/>
            <color indexed="81"/>
            <rFont val="Tahoma"/>
          </rPr>
          <t>شاقول:</t>
        </r>
        <r>
          <rPr>
            <sz val="9"/>
            <color indexed="81"/>
            <rFont val="Tahoma"/>
          </rPr>
          <t xml:space="preserve">
در این سلول ، نوع تضمین بر اساس مفاد ماده 4 آیین نامه، توسط نرم افزار نمایش داده می شود.</t>
        </r>
      </text>
    </comment>
  </commentList>
</comments>
</file>

<file path=xl/sharedStrings.xml><?xml version="1.0" encoding="utf-8"?>
<sst xmlns="http://schemas.openxmlformats.org/spreadsheetml/2006/main" count="105" uniqueCount="46">
  <si>
    <t>سقف معاملات متوسط</t>
  </si>
  <si>
    <t>سال</t>
  </si>
  <si>
    <t>-</t>
  </si>
  <si>
    <t>برآورد هزينه اجراي كار (ريال):</t>
  </si>
  <si>
    <t>تضمين شركت در فرآيند ارجاع كار خريد كالا و ماشين آلات آماده و سفارشي</t>
  </si>
  <si>
    <t>گرد شدن با دقت1000و10000و10000000</t>
  </si>
  <si>
    <t>مبلغ تضمين (ريال):</t>
  </si>
  <si>
    <t>نوع تضمين:</t>
  </si>
  <si>
    <t>نوع تضمين</t>
  </si>
  <si>
    <t>شماره جدول</t>
  </si>
  <si>
    <t>جدول شماره 1</t>
  </si>
  <si>
    <t>(الف)- (ب)-(پ)-(ج)-(چ)  ماده 4</t>
  </si>
  <si>
    <t>جدول شماره 2</t>
  </si>
  <si>
    <t xml:space="preserve">تضمين انجام تعهدات در معاملات خريد كالا و ماشين آلات آماده </t>
  </si>
  <si>
    <t>تضمين انجام تعهدات در معاملات خريد كالا و ماشين آلات سفارشی ( ساخت ماشین آلات)</t>
  </si>
  <si>
    <t>a</t>
  </si>
  <si>
    <t>b</t>
  </si>
  <si>
    <t>c</t>
  </si>
  <si>
    <t>الف- ب-پ-ج-چ و ح  ماده 4</t>
  </si>
  <si>
    <t>جدول شماره 5</t>
  </si>
  <si>
    <t>تضمين انجام تعهدات در معاملات پیمانکاری تعمیر ، نگهداری و بهره برداری، خدمات پشتیبانی ، حمل و نقل مسافر و سایر</t>
  </si>
  <si>
    <t>تضمين انجام تعهدات در معاملات پیمانکاری احداث (امور ساختمانی)، استخراج و فرآوری معادن، حمل و نقل کالا (باربری) ، نصب ساخت یا ساخت و نصب</t>
  </si>
  <si>
    <t>جدول شماره 6</t>
  </si>
  <si>
    <t>جدول شماره 7.1</t>
  </si>
  <si>
    <t>یک یا ترکیبی از ضمانتهای ماده 4</t>
  </si>
  <si>
    <t>تضمین انجام تعهدات مهندس مشاور</t>
  </si>
  <si>
    <t>تضمین انجام پیش پرداخت ارائه خدمات مطالعاتی ، طراحی ، پژوهشی ، نرم افزاری توسط مهندس مشاور</t>
  </si>
  <si>
    <t>تضمین انجام پیش پرداخت ارائه خدمات نظارت عالی و کارگاهی توسط مهندس مشاور</t>
  </si>
  <si>
    <t>تضمین سپرده حسن انجام کار  مهندس مشاور</t>
  </si>
  <si>
    <t>جدول شماره 7.2</t>
  </si>
  <si>
    <t>جدول شماره 7.3</t>
  </si>
  <si>
    <t>جدول شماره 7.4</t>
  </si>
  <si>
    <t>تضمین شرکت در فرآیند ارجاع کار پیمانکاری</t>
  </si>
  <si>
    <t>جدول شماره 4</t>
  </si>
  <si>
    <t>به نام خدا</t>
  </si>
  <si>
    <t>مبلغ تضمين ( ريال):</t>
  </si>
  <si>
    <t>با شاقول خود را در ضوابط صنعت احداث تراز کنید.                                                          WWW.SHAGHOOL.IR</t>
  </si>
  <si>
    <t>تهیه: آقای مهندس محسن پارسا -  تایید: آقای مهندس احمد استادباقر - نگارش دوم - 1395/02/08</t>
  </si>
  <si>
    <t>نوع تضمین/ معامله:</t>
  </si>
  <si>
    <t>مبلغ برآورد/معامله (ریال):</t>
  </si>
  <si>
    <r>
      <t>"10 درصد مبلغ 40 میلیارد ريال از انواع الف-ب-پ-ج-چ و ح " 
هم چنین برای بالغ بر آن نیز+"5 درصد ازمابقی مبلغ تضمین (40 میلیارد ریال - مبلغ تضمین) ، از انواع الف- ب-پ-ج-چ و ح" 
+"5 درصد از مابقی مبلغ تضمین، از انواع الف- ب-پ-</t>
    </r>
    <r>
      <rPr>
        <u/>
        <sz val="10"/>
        <color theme="0"/>
        <rFont val="Arial"/>
        <family val="2"/>
      </rPr>
      <t>ت</t>
    </r>
    <r>
      <rPr>
        <sz val="10"/>
        <color theme="0"/>
        <rFont val="Arial"/>
        <family val="2"/>
      </rPr>
      <t>-ج-چ و ح"</t>
    </r>
  </si>
  <si>
    <t>"10 درصد مبلغ 40 میلیارد ريال از انواع الف-ب-پ-ج-چ و ح "
 هم چنین برای بالغ بر آن نیز+"5 درصد ازمابقی مبلغ تضمین (40 میلیارد ریال - مبلغ تضمین) ، از انواع الف- ب-پ-ج-چ و ح" 
+"5 درصد از مابقی مبلغ تضمین، از انواع الف- ب-پ-ت-ج-چ و ح"</t>
  </si>
  <si>
    <r>
      <t>"5 درصد مبلغ 40 میلیارد ريال از انواع الف-ب-پ-ج-چ و ح " هم چنین برای بالغ بر آن نیز
+"2.5 درصد ازمابقی مبلغ تضمین (40 میلیارد ریال - مبلغ تضمین) ، از انواع الف- ب-پ-ج-چ و ح" 
+"2.5 درصد از مابقی مبلغ تضمین، از انواع الف- ب-پ-</t>
    </r>
    <r>
      <rPr>
        <u/>
        <sz val="10"/>
        <color theme="0"/>
        <rFont val="Arial"/>
        <family val="2"/>
      </rPr>
      <t>ت</t>
    </r>
    <r>
      <rPr>
        <sz val="10"/>
        <color theme="0"/>
        <rFont val="Arial"/>
        <family val="2"/>
      </rPr>
      <t>-ج-چ و ح"</t>
    </r>
  </si>
  <si>
    <t>"5 درصد مبلغ 40 میلیارد ريال از انواع الف-ب-پ-ج-چ و ح " هم چنین برای بالغ بر آن نیز
+"2.5 درصد ازمابقی مبلغ تضمین (40 میلیارد ریال - مبلغ تضمین) ، از انواع الف- ب-پ-ج-چ و ح" 
+"2.5 درصد از مابقی مبلغ تضمین، از انواع الف- ب-پ-ت-ج-چ و ح"</t>
  </si>
  <si>
    <t>"10 درصد مبلغ 40 میلیارد ريال از انواع الف-ب-پ-ج-چ و ح " هم چنین برای بالغ بر آن نیز
+"5 درصد ازمابقی مبلغ تضمین (40 میلیارد ریال - مبلغ تضمین) ، از انواع الف- ب-پ-ج-چ و ح" 
+"5 درصد از مابقی مبلغ تضمین، از انواع الف- ب-پ-ت-ج-چ و ح"</t>
  </si>
  <si>
    <r>
      <t xml:space="preserve">نرم افزار تعیین نوع و محاسبه مبلغ تضامین انواع معاملات منطبق بر
آیین‌نامه تضمین معاملات دولتی مصوبه هیات وزیران به شماره 123402/ت50659ه‍ مورخ 1394/09/22
</t>
    </r>
    <r>
      <rPr>
        <sz val="8"/>
        <rFont val="B Mitra"/>
        <charset val="178"/>
      </rPr>
      <t>به روز شده بر اساس سقف معاملات متوسط سال 1395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</si>
</sst>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000%"/>
    <numFmt numFmtId="166" formatCode="_-* #,##0.00_-;_-* #,##0.00\-;_-* &quot;-&quot;??_-;_-@_-"/>
    <numFmt numFmtId="167" formatCode="[$-3000401]#,##0"/>
  </numFmts>
  <fonts count="35">
    <font>
      <sz val="10"/>
      <name val="Arial"/>
      <charset val="178"/>
    </font>
    <font>
      <b/>
      <sz val="12"/>
      <color theme="1"/>
      <name val="B Mitra"/>
      <charset val="178"/>
    </font>
    <font>
      <b/>
      <sz val="16"/>
      <color theme="0"/>
      <name val="B Homa"/>
      <charset val="178"/>
    </font>
    <font>
      <sz val="11"/>
      <color theme="1"/>
      <name val="Calibri"/>
      <family val="2"/>
      <charset val="178"/>
      <scheme val="minor"/>
    </font>
    <font>
      <sz val="10"/>
      <name val="Arial"/>
      <family val="2"/>
    </font>
    <font>
      <sz val="11"/>
      <name val="Arial"/>
      <family val="2"/>
    </font>
    <font>
      <b/>
      <sz val="12"/>
      <color rgb="FF00B050"/>
      <name val="B Mitra"/>
      <charset val="178"/>
    </font>
    <font>
      <b/>
      <sz val="11"/>
      <color rgb="FF00B050"/>
      <name val="B Mitra"/>
      <charset val="178"/>
    </font>
    <font>
      <sz val="12"/>
      <name val="B Homa"/>
      <charset val="178"/>
    </font>
    <font>
      <sz val="14"/>
      <name val="B Mitra"/>
      <charset val="178"/>
    </font>
    <font>
      <sz val="14"/>
      <color theme="0"/>
      <name val="B Mitra"/>
      <charset val="178"/>
    </font>
    <font>
      <sz val="10"/>
      <color theme="0"/>
      <name val="Arial"/>
      <family val="2"/>
    </font>
    <font>
      <b/>
      <sz val="16"/>
      <color theme="1"/>
      <name val="B Homa"/>
      <charset val="178"/>
    </font>
    <font>
      <b/>
      <sz val="11"/>
      <color theme="3"/>
      <name val="B Mitra"/>
      <charset val="178"/>
    </font>
    <font>
      <b/>
      <sz val="12"/>
      <color theme="3"/>
      <name val="B Mitra"/>
      <charset val="178"/>
    </font>
    <font>
      <b/>
      <sz val="12"/>
      <color theme="0"/>
      <name val="B Mitra"/>
      <charset val="178"/>
    </font>
    <font>
      <b/>
      <sz val="11"/>
      <color rgb="FFC00000"/>
      <name val="B Mitra"/>
      <charset val="178"/>
    </font>
    <font>
      <b/>
      <sz val="12"/>
      <color rgb="FFC00000"/>
      <name val="B Mitra"/>
      <charset val="178"/>
    </font>
    <font>
      <b/>
      <sz val="11"/>
      <color theme="9" tint="-0.499984740745262"/>
      <name val="B Mitra"/>
      <charset val="178"/>
    </font>
    <font>
      <b/>
      <sz val="12"/>
      <color theme="9" tint="-0.499984740745262"/>
      <name val="B Mitra"/>
      <charset val="178"/>
    </font>
    <font>
      <b/>
      <sz val="11"/>
      <color theme="3" tint="-0.499984740745262"/>
      <name val="B Mitra"/>
      <charset val="178"/>
    </font>
    <font>
      <b/>
      <sz val="12"/>
      <color theme="3" tint="-0.499984740745262"/>
      <name val="B Mitra"/>
      <charset val="178"/>
    </font>
    <font>
      <u/>
      <sz val="10"/>
      <color theme="0"/>
      <name val="Arial"/>
      <family val="2"/>
    </font>
    <font>
      <sz val="10"/>
      <name val="B Mitra"/>
      <charset val="178"/>
    </font>
    <font>
      <sz val="12"/>
      <name val="B Mitra"/>
      <charset val="178"/>
    </font>
    <font>
      <sz val="11"/>
      <name val="B Mitra"/>
      <charset val="178"/>
    </font>
    <font>
      <b/>
      <sz val="10"/>
      <color theme="0"/>
      <name val="B Mitra"/>
      <charset val="178"/>
    </font>
    <font>
      <b/>
      <sz val="11"/>
      <color theme="0"/>
      <name val="B Mitra"/>
      <charset val="178"/>
    </font>
    <font>
      <sz val="11"/>
      <color rgb="FF00B050"/>
      <name val="B Mitra"/>
      <charset val="178"/>
    </font>
    <font>
      <sz val="12"/>
      <color rgb="FF00B050"/>
      <name val="B Mitra"/>
      <charset val="178"/>
    </font>
    <font>
      <b/>
      <sz val="12"/>
      <name val="B Mitra"/>
      <charset val="178"/>
    </font>
    <font>
      <sz val="9"/>
      <color rgb="FF0070C0"/>
      <name val="B Mitra"/>
      <charset val="178"/>
    </font>
    <font>
      <sz val="9"/>
      <color indexed="81"/>
      <name val="Tahoma"/>
    </font>
    <font>
      <b/>
      <sz val="9"/>
      <color indexed="81"/>
      <name val="Tahoma"/>
    </font>
    <font>
      <sz val="8"/>
      <name val="B Mitra"/>
      <charset val="178"/>
    </font>
  </fonts>
  <fills count="2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6" fontId="3" fillId="0" borderId="0" applyFont="0" applyFill="0" applyBorder="0" applyAlignment="0" applyProtection="0"/>
    <xf numFmtId="0" fontId="4" fillId="0" borderId="0"/>
    <xf numFmtId="0" fontId="3" fillId="0" borderId="0"/>
  </cellStyleXfs>
  <cellXfs count="148">
    <xf numFmtId="0" fontId="0" fillId="0" borderId="0" xfId="0"/>
    <xf numFmtId="0" fontId="0" fillId="0" borderId="0" xfId="0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4" fillId="0" borderId="0" xfId="0" applyFont="1"/>
    <xf numFmtId="167" fontId="4" fillId="0" borderId="0" xfId="0" applyNumberFormat="1" applyFont="1"/>
    <xf numFmtId="3" fontId="7" fillId="2" borderId="7" xfId="0" applyNumberFormat="1" applyFont="1" applyFill="1" applyBorder="1" applyAlignment="1" applyProtection="1">
      <alignment horizontal="center" vertical="center"/>
      <protection locked="0"/>
    </xf>
    <xf numFmtId="3" fontId="7" fillId="2" borderId="6" xfId="0" applyNumberFormat="1" applyFont="1" applyFill="1" applyBorder="1" applyAlignment="1" applyProtection="1">
      <alignment horizontal="center" vertical="center"/>
    </xf>
    <xf numFmtId="0" fontId="0" fillId="6" borderId="0" xfId="0" applyFill="1" applyAlignment="1">
      <alignment horizontal="center" vertical="center"/>
    </xf>
    <xf numFmtId="165" fontId="0" fillId="6" borderId="0" xfId="0" applyNumberFormat="1" applyFill="1" applyAlignment="1">
      <alignment horizontal="center" vertical="center"/>
    </xf>
    <xf numFmtId="3" fontId="9" fillId="9" borderId="0" xfId="0" applyNumberFormat="1" applyFont="1" applyFill="1" applyAlignment="1">
      <alignment horizontal="center" vertical="center" readingOrder="2"/>
    </xf>
    <xf numFmtId="0" fontId="10" fillId="8" borderId="0" xfId="0" applyFont="1" applyFill="1" applyAlignment="1">
      <alignment horizontal="center" vertical="center" readingOrder="2"/>
    </xf>
    <xf numFmtId="0" fontId="9" fillId="9" borderId="0" xfId="0" applyFont="1" applyFill="1" applyAlignment="1">
      <alignment horizontal="center" vertical="center" readingOrder="2"/>
    </xf>
    <xf numFmtId="0" fontId="1" fillId="10" borderId="7" xfId="0" applyFont="1" applyFill="1" applyBorder="1" applyAlignment="1">
      <alignment horizontal="center" vertical="center"/>
    </xf>
    <xf numFmtId="0" fontId="1" fillId="10" borderId="8" xfId="0" applyFont="1" applyFill="1" applyBorder="1" applyAlignment="1">
      <alignment horizontal="center" vertical="center"/>
    </xf>
    <xf numFmtId="0" fontId="1" fillId="12" borderId="7" xfId="0" applyFont="1" applyFill="1" applyBorder="1" applyAlignment="1">
      <alignment horizontal="center" vertical="center"/>
    </xf>
    <xf numFmtId="0" fontId="1" fillId="12" borderId="8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10" fillId="8" borderId="0" xfId="0" applyFont="1" applyFill="1" applyAlignment="1">
      <alignment horizontal="center" vertical="center" wrapText="1" readingOrder="2"/>
    </xf>
    <xf numFmtId="0" fontId="9" fillId="9" borderId="0" xfId="0" applyNumberFormat="1" applyFont="1" applyFill="1" applyAlignment="1">
      <alignment horizontal="center" vertical="center" wrapText="1" readingOrder="2"/>
    </xf>
    <xf numFmtId="0" fontId="9" fillId="9" borderId="0" xfId="0" applyFont="1" applyFill="1" applyAlignment="1">
      <alignment horizontal="center" vertical="center" wrapText="1" readingOrder="2"/>
    </xf>
    <xf numFmtId="3" fontId="9" fillId="9" borderId="0" xfId="0" applyNumberFormat="1" applyFont="1" applyFill="1" applyAlignment="1">
      <alignment horizontal="right" vertical="center" wrapText="1" readingOrder="2"/>
    </xf>
    <xf numFmtId="3" fontId="9" fillId="9" borderId="0" xfId="0" applyNumberFormat="1" applyFont="1" applyFill="1" applyAlignment="1">
      <alignment horizontal="right" vertical="center" readingOrder="2"/>
    </xf>
    <xf numFmtId="0" fontId="1" fillId="9" borderId="7" xfId="0" applyFont="1" applyFill="1" applyBorder="1" applyAlignment="1">
      <alignment horizontal="center" vertical="center"/>
    </xf>
    <xf numFmtId="0" fontId="1" fillId="9" borderId="8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1" fillId="13" borderId="7" xfId="0" applyFont="1" applyFill="1" applyBorder="1" applyAlignment="1">
      <alignment horizontal="center" vertical="center"/>
    </xf>
    <xf numFmtId="0" fontId="1" fillId="8" borderId="8" xfId="0" applyFont="1" applyFill="1" applyBorder="1" applyAlignment="1">
      <alignment horizontal="center" vertical="center"/>
    </xf>
    <xf numFmtId="0" fontId="1" fillId="16" borderId="8" xfId="0" applyFont="1" applyFill="1" applyBorder="1" applyAlignment="1">
      <alignment horizontal="center" vertical="center"/>
    </xf>
    <xf numFmtId="0" fontId="1" fillId="16" borderId="7" xfId="0" applyFont="1" applyFill="1" applyBorder="1" applyAlignment="1">
      <alignment horizontal="center" vertical="center"/>
    </xf>
    <xf numFmtId="0" fontId="1" fillId="13" borderId="8" xfId="0" applyFont="1" applyFill="1" applyBorder="1" applyAlignment="1">
      <alignment horizontal="center" vertical="center"/>
    </xf>
    <xf numFmtId="0" fontId="1" fillId="17" borderId="7" xfId="0" applyFont="1" applyFill="1" applyBorder="1" applyAlignment="1">
      <alignment horizontal="center" vertical="center"/>
    </xf>
    <xf numFmtId="0" fontId="1" fillId="17" borderId="8" xfId="0" applyFont="1" applyFill="1" applyBorder="1" applyAlignment="1">
      <alignment horizontal="center" vertical="center"/>
    </xf>
    <xf numFmtId="3" fontId="13" fillId="2" borderId="7" xfId="0" applyNumberFormat="1" applyFont="1" applyFill="1" applyBorder="1" applyAlignment="1" applyProtection="1">
      <alignment horizontal="center" vertical="center"/>
      <protection locked="0"/>
    </xf>
    <xf numFmtId="0" fontId="14" fillId="17" borderId="7" xfId="0" applyFont="1" applyFill="1" applyBorder="1" applyAlignment="1">
      <alignment horizontal="center" vertical="center"/>
    </xf>
    <xf numFmtId="3" fontId="13" fillId="2" borderId="6" xfId="0" applyNumberFormat="1" applyFont="1" applyFill="1" applyBorder="1" applyAlignment="1" applyProtection="1">
      <alignment horizontal="center" vertical="center"/>
    </xf>
    <xf numFmtId="0" fontId="15" fillId="8" borderId="7" xfId="0" applyFont="1" applyFill="1" applyBorder="1" applyAlignment="1">
      <alignment horizontal="center" vertical="center"/>
    </xf>
    <xf numFmtId="3" fontId="16" fillId="7" borderId="7" xfId="0" applyNumberFormat="1" applyFont="1" applyFill="1" applyBorder="1" applyAlignment="1" applyProtection="1">
      <alignment horizontal="center" vertical="center"/>
      <protection locked="0"/>
    </xf>
    <xf numFmtId="3" fontId="16" fillId="7" borderId="6" xfId="0" applyNumberFormat="1" applyFont="1" applyFill="1" applyBorder="1" applyAlignment="1" applyProtection="1">
      <alignment horizontal="center" vertical="center"/>
    </xf>
    <xf numFmtId="0" fontId="15" fillId="12" borderId="7" xfId="0" applyFont="1" applyFill="1" applyBorder="1" applyAlignment="1">
      <alignment horizontal="center" vertical="center"/>
    </xf>
    <xf numFmtId="3" fontId="18" fillId="7" borderId="7" xfId="0" applyNumberFormat="1" applyFont="1" applyFill="1" applyBorder="1" applyAlignment="1" applyProtection="1">
      <alignment horizontal="center" vertical="center"/>
      <protection locked="0"/>
    </xf>
    <xf numFmtId="0" fontId="19" fillId="9" borderId="7" xfId="0" applyFont="1" applyFill="1" applyBorder="1" applyAlignment="1">
      <alignment horizontal="center" vertical="center"/>
    </xf>
    <xf numFmtId="3" fontId="18" fillId="7" borderId="6" xfId="0" applyNumberFormat="1" applyFont="1" applyFill="1" applyBorder="1" applyAlignment="1" applyProtection="1">
      <alignment horizontal="center" vertical="center"/>
    </xf>
    <xf numFmtId="3" fontId="20" fillId="11" borderId="7" xfId="0" applyNumberFormat="1" applyFont="1" applyFill="1" applyBorder="1" applyAlignment="1" applyProtection="1">
      <alignment horizontal="center" vertical="center"/>
      <protection locked="0"/>
    </xf>
    <xf numFmtId="0" fontId="21" fillId="10" borderId="7" xfId="0" applyFont="1" applyFill="1" applyBorder="1" applyAlignment="1">
      <alignment horizontal="center" vertical="center"/>
    </xf>
    <xf numFmtId="3" fontId="20" fillId="11" borderId="6" xfId="0" applyNumberFormat="1" applyFont="1" applyFill="1" applyBorder="1" applyAlignment="1" applyProtection="1">
      <alignment horizontal="center" vertical="center"/>
    </xf>
    <xf numFmtId="0" fontId="0" fillId="15" borderId="0" xfId="0" applyFill="1" applyAlignment="1">
      <alignment horizontal="center" vertical="center"/>
    </xf>
    <xf numFmtId="164" fontId="0" fillId="15" borderId="0" xfId="0" applyNumberFormat="1" applyFill="1" applyAlignment="1">
      <alignment horizontal="center" vertical="center"/>
    </xf>
    <xf numFmtId="9" fontId="11" fillId="15" borderId="0" xfId="0" applyNumberFormat="1" applyFont="1" applyFill="1" applyAlignment="1">
      <alignment horizontal="center" vertical="center"/>
    </xf>
    <xf numFmtId="0" fontId="11" fillId="15" borderId="0" xfId="0" applyFont="1" applyFill="1" applyAlignment="1">
      <alignment horizontal="center" vertical="center"/>
    </xf>
    <xf numFmtId="0" fontId="5" fillId="15" borderId="5" xfId="0" applyFont="1" applyFill="1" applyBorder="1" applyAlignment="1">
      <alignment horizontal="center" vertical="center"/>
    </xf>
    <xf numFmtId="0" fontId="5" fillId="15" borderId="0" xfId="0" applyFont="1" applyFill="1" applyBorder="1" applyAlignment="1">
      <alignment horizontal="center" vertical="center"/>
    </xf>
    <xf numFmtId="0" fontId="5" fillId="15" borderId="4" xfId="0" applyFont="1" applyFill="1" applyBorder="1" applyAlignment="1">
      <alignment horizontal="center" vertical="center"/>
    </xf>
    <xf numFmtId="165" fontId="0" fillId="15" borderId="0" xfId="0" applyNumberFormat="1" applyFill="1" applyAlignment="1">
      <alignment horizontal="center" vertical="center"/>
    </xf>
    <xf numFmtId="0" fontId="0" fillId="15" borderId="3" xfId="0" applyFill="1" applyBorder="1" applyAlignment="1">
      <alignment horizontal="center" vertical="center"/>
    </xf>
    <xf numFmtId="0" fontId="0" fillId="15" borderId="2" xfId="0" applyFill="1" applyBorder="1" applyAlignment="1">
      <alignment horizontal="center" vertical="center"/>
    </xf>
    <xf numFmtId="0" fontId="0" fillId="15" borderId="1" xfId="0" applyFill="1" applyBorder="1" applyAlignment="1">
      <alignment horizontal="center" vertical="center"/>
    </xf>
    <xf numFmtId="3" fontId="11" fillId="15" borderId="0" xfId="0" applyNumberFormat="1" applyFont="1" applyFill="1" applyAlignment="1">
      <alignment horizontal="center" vertical="center"/>
    </xf>
    <xf numFmtId="0" fontId="11" fillId="15" borderId="0" xfId="0" applyFont="1" applyFill="1" applyAlignment="1">
      <alignment horizontal="center" vertical="center" readingOrder="2"/>
    </xf>
    <xf numFmtId="11" fontId="11" fillId="15" borderId="0" xfId="0" applyNumberFormat="1" applyFont="1" applyFill="1" applyAlignment="1">
      <alignment horizontal="center" vertical="center"/>
    </xf>
    <xf numFmtId="0" fontId="11" fillId="15" borderId="0" xfId="0" applyFont="1" applyFill="1" applyAlignment="1">
      <alignment horizontal="center" vertical="center" wrapText="1" readingOrder="2"/>
    </xf>
    <xf numFmtId="164" fontId="11" fillId="15" borderId="0" xfId="0" applyNumberFormat="1" applyFont="1" applyFill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3" fontId="11" fillId="6" borderId="0" xfId="0" applyNumberFormat="1" applyFont="1" applyFill="1" applyAlignment="1">
      <alignment horizontal="center" vertical="center"/>
    </xf>
    <xf numFmtId="9" fontId="11" fillId="6" borderId="0" xfId="0" applyNumberFormat="1" applyFont="1" applyFill="1" applyAlignment="1">
      <alignment horizontal="center" vertical="center"/>
    </xf>
    <xf numFmtId="0" fontId="11" fillId="6" borderId="0" xfId="0" applyFont="1" applyFill="1" applyAlignment="1">
      <alignment horizontal="center" vertical="center" readingOrder="2"/>
    </xf>
    <xf numFmtId="11" fontId="11" fillId="6" borderId="0" xfId="0" applyNumberFormat="1" applyFont="1" applyFill="1" applyAlignment="1">
      <alignment horizontal="center" vertical="center"/>
    </xf>
    <xf numFmtId="164" fontId="11" fillId="6" borderId="0" xfId="0" applyNumberFormat="1" applyFont="1" applyFill="1" applyAlignment="1">
      <alignment horizontal="center" vertical="center"/>
    </xf>
    <xf numFmtId="0" fontId="21" fillId="16" borderId="7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10" fillId="8" borderId="0" xfId="0" applyFont="1" applyFill="1" applyAlignment="1">
      <alignment horizontal="right" vertical="center" readingOrder="2"/>
    </xf>
    <xf numFmtId="0" fontId="0" fillId="0" borderId="0" xfId="0" applyAlignment="1">
      <alignment horizontal="right"/>
    </xf>
    <xf numFmtId="3" fontId="20" fillId="19" borderId="7" xfId="0" applyNumberFormat="1" applyFont="1" applyFill="1" applyBorder="1" applyAlignment="1" applyProtection="1">
      <alignment horizontal="center" vertical="center"/>
      <protection locked="0"/>
    </xf>
    <xf numFmtId="3" fontId="20" fillId="19" borderId="6" xfId="0" applyNumberFormat="1" applyFont="1" applyFill="1" applyBorder="1" applyAlignment="1" applyProtection="1">
      <alignment horizontal="center" vertical="center"/>
    </xf>
    <xf numFmtId="0" fontId="15" fillId="18" borderId="7" xfId="0" applyFont="1" applyFill="1" applyBorder="1" applyAlignment="1">
      <alignment horizontal="center" vertical="center"/>
    </xf>
    <xf numFmtId="0" fontId="15" fillId="18" borderId="8" xfId="0" applyFont="1" applyFill="1" applyBorder="1" applyAlignment="1">
      <alignment horizontal="center" vertical="center"/>
    </xf>
    <xf numFmtId="0" fontId="10" fillId="12" borderId="0" xfId="0" applyFont="1" applyFill="1" applyAlignment="1">
      <alignment horizontal="center" vertical="center" wrapText="1" readingOrder="2"/>
    </xf>
    <xf numFmtId="0" fontId="10" fillId="15" borderId="0" xfId="0" applyFont="1" applyFill="1" applyAlignment="1">
      <alignment horizontal="center" vertical="center" readingOrder="2"/>
    </xf>
    <xf numFmtId="0" fontId="23" fillId="9" borderId="0" xfId="0" applyFont="1" applyFill="1"/>
    <xf numFmtId="3" fontId="10" fillId="12" borderId="0" xfId="0" applyNumberFormat="1" applyFont="1" applyFill="1" applyAlignment="1">
      <alignment horizontal="center" vertical="center" wrapText="1" readingOrder="2"/>
    </xf>
    <xf numFmtId="0" fontId="23" fillId="9" borderId="0" xfId="0" applyFont="1" applyFill="1" applyAlignment="1">
      <alignment horizontal="center"/>
    </xf>
    <xf numFmtId="0" fontId="26" fillId="8" borderId="0" xfId="0" applyFont="1" applyFill="1" applyAlignment="1">
      <alignment horizontal="left" vertical="center"/>
    </xf>
    <xf numFmtId="0" fontId="26" fillId="14" borderId="0" xfId="0" applyFont="1" applyFill="1" applyAlignment="1">
      <alignment horizontal="left" vertical="center"/>
    </xf>
    <xf numFmtId="0" fontId="25" fillId="9" borderId="0" xfId="0" applyFont="1" applyFill="1" applyAlignment="1">
      <alignment horizontal="center"/>
    </xf>
    <xf numFmtId="0" fontId="25" fillId="9" borderId="0" xfId="0" applyFont="1" applyFill="1" applyAlignment="1"/>
    <xf numFmtId="0" fontId="25" fillId="9" borderId="0" xfId="0" applyFont="1" applyFill="1"/>
    <xf numFmtId="3" fontId="28" fillId="7" borderId="0" xfId="0" applyNumberFormat="1" applyFont="1" applyFill="1" applyAlignment="1">
      <alignment horizontal="right" vertical="center" wrapText="1" readingOrder="2"/>
    </xf>
    <xf numFmtId="0" fontId="25" fillId="9" borderId="0" xfId="0" applyFont="1" applyFill="1" applyAlignment="1">
      <alignment readingOrder="2"/>
    </xf>
    <xf numFmtId="3" fontId="24" fillId="7" borderId="0" xfId="0" applyNumberFormat="1" applyFont="1" applyFill="1" applyAlignment="1" applyProtection="1">
      <alignment vertical="center"/>
      <protection locked="0"/>
    </xf>
    <xf numFmtId="3" fontId="29" fillId="7" borderId="0" xfId="0" applyNumberFormat="1" applyFont="1" applyFill="1" applyAlignment="1">
      <alignment vertical="center"/>
    </xf>
    <xf numFmtId="0" fontId="30" fillId="9" borderId="0" xfId="0" applyFont="1" applyFill="1" applyAlignment="1">
      <alignment horizontal="center"/>
    </xf>
    <xf numFmtId="0" fontId="30" fillId="9" borderId="0" xfId="0" applyFont="1" applyFill="1" applyAlignment="1"/>
    <xf numFmtId="0" fontId="30" fillId="9" borderId="0" xfId="0" applyFont="1" applyFill="1"/>
    <xf numFmtId="0" fontId="0" fillId="6" borderId="0" xfId="0" applyFill="1"/>
    <xf numFmtId="0" fontId="23" fillId="9" borderId="0" xfId="0" applyFont="1" applyFill="1" applyAlignment="1"/>
    <xf numFmtId="0" fontId="12" fillId="5" borderId="11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49" fontId="6" fillId="2" borderId="12" xfId="0" applyNumberFormat="1" applyFont="1" applyFill="1" applyBorder="1" applyAlignment="1" applyProtection="1">
      <alignment horizontal="center" vertical="center" readingOrder="2"/>
    </xf>
    <xf numFmtId="49" fontId="6" fillId="2" borderId="13" xfId="0" applyNumberFormat="1" applyFont="1" applyFill="1" applyBorder="1" applyAlignment="1" applyProtection="1">
      <alignment horizontal="center" vertical="center" readingOrder="2"/>
    </xf>
    <xf numFmtId="49" fontId="6" fillId="2" borderId="15" xfId="0" applyNumberFormat="1" applyFont="1" applyFill="1" applyBorder="1" applyAlignment="1" applyProtection="1">
      <alignment horizontal="center" vertical="center" readingOrder="2"/>
    </xf>
    <xf numFmtId="49" fontId="14" fillId="2" borderId="12" xfId="0" applyNumberFormat="1" applyFont="1" applyFill="1" applyBorder="1" applyAlignment="1" applyProtection="1">
      <alignment horizontal="center" vertical="center" readingOrder="2"/>
    </xf>
    <xf numFmtId="49" fontId="14" fillId="2" borderId="13" xfId="0" applyNumberFormat="1" applyFont="1" applyFill="1" applyBorder="1" applyAlignment="1" applyProtection="1">
      <alignment horizontal="center" vertical="center" readingOrder="2"/>
    </xf>
    <xf numFmtId="49" fontId="14" fillId="2" borderId="15" xfId="0" applyNumberFormat="1" applyFont="1" applyFill="1" applyBorder="1" applyAlignment="1" applyProtection="1">
      <alignment horizontal="center" vertical="center" readingOrder="2"/>
    </xf>
    <xf numFmtId="0" fontId="2" fillId="12" borderId="11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2" fillId="12" borderId="9" xfId="0" applyFont="1" applyFill="1" applyBorder="1" applyAlignment="1">
      <alignment horizontal="center" vertical="center"/>
    </xf>
    <xf numFmtId="49" fontId="17" fillId="7" borderId="16" xfId="0" applyNumberFormat="1" applyFont="1" applyFill="1" applyBorder="1" applyAlignment="1" applyProtection="1">
      <alignment horizontal="center" vertical="center" shrinkToFit="1" readingOrder="2"/>
    </xf>
    <xf numFmtId="49" fontId="17" fillId="7" borderId="13" xfId="0" applyNumberFormat="1" applyFont="1" applyFill="1" applyBorder="1" applyAlignment="1" applyProtection="1">
      <alignment horizontal="center" vertical="center" shrinkToFit="1" readingOrder="2"/>
    </xf>
    <xf numFmtId="49" fontId="17" fillId="7" borderId="14" xfId="0" applyNumberFormat="1" applyFont="1" applyFill="1" applyBorder="1" applyAlignment="1" applyProtection="1">
      <alignment horizontal="center" vertical="center" shrinkToFit="1" readingOrder="2"/>
    </xf>
    <xf numFmtId="0" fontId="2" fillId="9" borderId="11" xfId="0" applyFont="1" applyFill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2" fillId="9" borderId="9" xfId="0" applyFont="1" applyFill="1" applyBorder="1" applyAlignment="1">
      <alignment horizontal="center" vertical="center"/>
    </xf>
    <xf numFmtId="49" fontId="19" fillId="7" borderId="16" xfId="0" applyNumberFormat="1" applyFont="1" applyFill="1" applyBorder="1" applyAlignment="1" applyProtection="1">
      <alignment horizontal="center" vertical="center" shrinkToFit="1" readingOrder="2"/>
    </xf>
    <xf numFmtId="49" fontId="19" fillId="7" borderId="13" xfId="0" applyNumberFormat="1" applyFont="1" applyFill="1" applyBorder="1" applyAlignment="1" applyProtection="1">
      <alignment horizontal="center" vertical="center" shrinkToFit="1" readingOrder="2"/>
    </xf>
    <xf numFmtId="49" fontId="19" fillId="7" borderId="14" xfId="0" applyNumberFormat="1" applyFont="1" applyFill="1" applyBorder="1" applyAlignment="1" applyProtection="1">
      <alignment horizontal="center" vertical="center" shrinkToFit="1" readingOrder="2"/>
    </xf>
    <xf numFmtId="0" fontId="2" fillId="18" borderId="11" xfId="0" applyFont="1" applyFill="1" applyBorder="1" applyAlignment="1">
      <alignment horizontal="center" vertical="center"/>
    </xf>
    <xf numFmtId="0" fontId="2" fillId="18" borderId="10" xfId="0" applyFont="1" applyFill="1" applyBorder="1" applyAlignment="1">
      <alignment horizontal="center" vertical="center"/>
    </xf>
    <xf numFmtId="0" fontId="2" fillId="18" borderId="9" xfId="0" applyFont="1" applyFill="1" applyBorder="1" applyAlignment="1">
      <alignment horizontal="center" vertical="center"/>
    </xf>
    <xf numFmtId="0" fontId="21" fillId="19" borderId="16" xfId="0" applyNumberFormat="1" applyFont="1" applyFill="1" applyBorder="1" applyAlignment="1" applyProtection="1">
      <alignment horizontal="center" vertical="center" shrinkToFit="1" readingOrder="2"/>
    </xf>
    <xf numFmtId="0" fontId="21" fillId="19" borderId="13" xfId="0" applyNumberFormat="1" applyFont="1" applyFill="1" applyBorder="1" applyAlignment="1" applyProtection="1">
      <alignment horizontal="center" vertical="center" shrinkToFit="1" readingOrder="2"/>
    </xf>
    <xf numFmtId="0" fontId="21" fillId="19" borderId="14" xfId="0" applyNumberFormat="1" applyFont="1" applyFill="1" applyBorder="1" applyAlignment="1" applyProtection="1">
      <alignment horizontal="center" vertical="center" shrinkToFit="1" readingOrder="2"/>
    </xf>
    <xf numFmtId="0" fontId="2" fillId="16" borderId="11" xfId="0" applyFont="1" applyFill="1" applyBorder="1" applyAlignment="1">
      <alignment horizontal="center" vertical="center"/>
    </xf>
    <xf numFmtId="0" fontId="2" fillId="16" borderId="10" xfId="0" applyFont="1" applyFill="1" applyBorder="1" applyAlignment="1">
      <alignment horizontal="center" vertical="center"/>
    </xf>
    <xf numFmtId="0" fontId="2" fillId="16" borderId="9" xfId="0" applyFont="1" applyFill="1" applyBorder="1" applyAlignment="1">
      <alignment horizontal="center" vertical="center"/>
    </xf>
    <xf numFmtId="49" fontId="21" fillId="11" borderId="16" xfId="0" applyNumberFormat="1" applyFont="1" applyFill="1" applyBorder="1" applyAlignment="1" applyProtection="1">
      <alignment horizontal="center" vertical="center" shrinkToFit="1" readingOrder="2"/>
    </xf>
    <xf numFmtId="49" fontId="21" fillId="11" borderId="13" xfId="0" applyNumberFormat="1" applyFont="1" applyFill="1" applyBorder="1" applyAlignment="1" applyProtection="1">
      <alignment horizontal="center" vertical="center" shrinkToFit="1" readingOrder="2"/>
    </xf>
    <xf numFmtId="49" fontId="21" fillId="11" borderId="14" xfId="0" applyNumberFormat="1" applyFont="1" applyFill="1" applyBorder="1" applyAlignment="1" applyProtection="1">
      <alignment horizontal="center" vertical="center" shrinkToFit="1" readingOrder="2"/>
    </xf>
    <xf numFmtId="0" fontId="2" fillId="10" borderId="11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2" fillId="10" borderId="9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31" fillId="7" borderId="0" xfId="0" applyFont="1" applyFill="1" applyAlignment="1">
      <alignment horizontal="center"/>
    </xf>
    <xf numFmtId="0" fontId="27" fillId="10" borderId="0" xfId="0" applyFont="1" applyFill="1" applyAlignment="1">
      <alignment horizontal="center"/>
    </xf>
    <xf numFmtId="0" fontId="23" fillId="9" borderId="0" xfId="0" applyFont="1" applyFill="1" applyAlignment="1">
      <alignment horizontal="center" vertical="center"/>
    </xf>
    <xf numFmtId="0" fontId="30" fillId="9" borderId="0" xfId="0" applyFont="1" applyFill="1" applyAlignment="1">
      <alignment horizontal="center" vertical="top" wrapText="1"/>
    </xf>
    <xf numFmtId="0" fontId="30" fillId="9" borderId="0" xfId="0" applyFont="1" applyFill="1" applyAlignment="1">
      <alignment horizontal="center" vertical="top"/>
    </xf>
    <xf numFmtId="0" fontId="25" fillId="9" borderId="0" xfId="0" applyFont="1" applyFill="1" applyAlignment="1">
      <alignment horizontal="center" readingOrder="2"/>
    </xf>
    <xf numFmtId="0" fontId="25" fillId="9" borderId="0" xfId="0" applyFont="1" applyFill="1" applyAlignment="1">
      <alignment horizontal="center"/>
    </xf>
  </cellXfs>
  <cellStyles count="4">
    <cellStyle name="Comma 2" xfId="1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colors>
    <mruColors>
      <color rgb="FFFFCC66"/>
      <color rgb="FF00743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12" dropStyle="combo" dx="16" fmlaLink="محاسبه!$A$15" fmlaRange="محاسبه!$C$3:$C$13" sel="1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://shaghool.ir/download.php?id=1108&amp;gr=1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14653</xdr:colOff>
      <xdr:row>0</xdr:row>
      <xdr:rowOff>0</xdr:rowOff>
    </xdr:from>
    <xdr:to>
      <xdr:col>3</xdr:col>
      <xdr:colOff>6945922</xdr:colOff>
      <xdr:row>1</xdr:row>
      <xdr:rowOff>490904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9961274308" y="0"/>
          <a:ext cx="8587154" cy="59348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</xdr:row>
          <xdr:rowOff>9525</xdr:rowOff>
        </xdr:from>
        <xdr:to>
          <xdr:col>3</xdr:col>
          <xdr:colOff>6962775</xdr:colOff>
          <xdr:row>4</xdr:row>
          <xdr:rowOff>247650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>
    <xdr:from>
      <xdr:col>3</xdr:col>
      <xdr:colOff>2410556</xdr:colOff>
      <xdr:row>9</xdr:row>
      <xdr:rowOff>97867</xdr:rowOff>
    </xdr:from>
    <xdr:to>
      <xdr:col>3</xdr:col>
      <xdr:colOff>3697479</xdr:colOff>
      <xdr:row>9</xdr:row>
      <xdr:rowOff>332183</xdr:rowOff>
    </xdr:to>
    <xdr:sp macro="" textlink="">
      <xdr:nvSpPr>
        <xdr:cNvPr id="10" name="Rounded Rectangle 9">
          <a:hlinkClick xmlns:r="http://schemas.openxmlformats.org/officeDocument/2006/relationships" r:id="rId2" tooltip="با کلیک بر این دکمه می توانید نسخه PDF  فایل ایین نامه را از سایت شاقول دریافت نمایید."/>
        </xdr:cNvPr>
        <xdr:cNvSpPr/>
      </xdr:nvSpPr>
      <xdr:spPr>
        <a:xfrm>
          <a:off x="9964522751" y="2676944"/>
          <a:ext cx="1286923" cy="234316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 rtl="1"/>
          <a:r>
            <a:rPr lang="fa-IR" sz="800" b="1">
              <a:solidFill>
                <a:schemeClr val="tx1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فايل </a:t>
          </a:r>
          <a:r>
            <a:rPr lang="en-US" sz="800" b="1">
              <a:solidFill>
                <a:schemeClr val="tx1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PDF</a:t>
          </a:r>
          <a:r>
            <a:rPr lang="fa-IR" sz="800" b="1">
              <a:solidFill>
                <a:schemeClr val="tx1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بخشنامه</a:t>
          </a:r>
          <a:endParaRPr lang="en-US" sz="800" b="1">
            <a:solidFill>
              <a:schemeClr val="tx1"/>
            </a:solidFill>
            <a:latin typeface="Tahoma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529167</xdr:colOff>
      <xdr:row>0</xdr:row>
      <xdr:rowOff>0</xdr:rowOff>
    </xdr:from>
    <xdr:to>
      <xdr:col>29</xdr:col>
      <xdr:colOff>403977</xdr:colOff>
      <xdr:row>30</xdr:row>
      <xdr:rowOff>113691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38840189" y="0"/>
          <a:ext cx="10923810" cy="48761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Z80"/>
  <sheetViews>
    <sheetView rightToLeft="1" zoomScale="120" zoomScaleNormal="120" workbookViewId="0">
      <selection activeCell="E2" sqref="E2"/>
    </sheetView>
  </sheetViews>
  <sheetFormatPr defaultRowHeight="12.75"/>
  <cols>
    <col min="1" max="1" width="5.7109375" style="11" customWidth="1"/>
    <col min="2" max="2" width="5.85546875" style="11" customWidth="1"/>
    <col min="3" max="3" width="37.85546875" style="1" customWidth="1"/>
    <col min="4" max="4" width="22" style="1" customWidth="1"/>
    <col min="5" max="5" width="33.7109375" style="1" customWidth="1"/>
    <col min="6" max="6" width="26.85546875" style="1" bestFit="1" customWidth="1"/>
    <col min="7" max="7" width="9.140625" style="11"/>
    <col min="8" max="8" width="4.85546875" style="49" bestFit="1" customWidth="1"/>
    <col min="9" max="26" width="9.140625" style="49"/>
    <col min="27" max="16384" width="9.140625" style="1"/>
  </cols>
  <sheetData>
    <row r="1" spans="3:26" s="11" customFormat="1"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3:26" s="11" customFormat="1" ht="13.5" thickBot="1"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3:26" ht="33">
      <c r="C3" s="98" t="s">
        <v>23</v>
      </c>
      <c r="D3" s="99"/>
      <c r="E3" s="99"/>
      <c r="F3" s="100"/>
      <c r="H3" s="51">
        <v>0.05</v>
      </c>
      <c r="I3" s="52">
        <v>7.1</v>
      </c>
    </row>
    <row r="4" spans="3:26" ht="26.25" customHeight="1">
      <c r="C4" s="101" t="str">
        <f>محاسبه!C10</f>
        <v>تضمین انجام تعهدات مهندس مشاور</v>
      </c>
      <c r="D4" s="102"/>
      <c r="E4" s="102"/>
      <c r="F4" s="103"/>
      <c r="H4" s="51">
        <v>0.25</v>
      </c>
      <c r="I4" s="52">
        <v>7.2</v>
      </c>
    </row>
    <row r="5" spans="3:26" ht="18.75">
      <c r="C5" s="3" t="s">
        <v>3</v>
      </c>
      <c r="D5" s="9">
        <f>www.shaghool.ir!D3</f>
        <v>400000000000000</v>
      </c>
      <c r="E5" s="2" t="s">
        <v>6</v>
      </c>
      <c r="F5" s="10">
        <f>5%*D5</f>
        <v>20000000000000</v>
      </c>
      <c r="H5" s="51">
        <v>0.1</v>
      </c>
      <c r="I5" s="52">
        <v>7.3</v>
      </c>
    </row>
    <row r="6" spans="3:26" ht="18.75">
      <c r="C6" s="2" t="s">
        <v>7</v>
      </c>
      <c r="D6" s="104" t="s">
        <v>24</v>
      </c>
      <c r="E6" s="105"/>
      <c r="F6" s="106"/>
      <c r="H6" s="51">
        <v>0.1</v>
      </c>
      <c r="I6" s="52">
        <v>7.4</v>
      </c>
    </row>
    <row r="7" spans="3:26" ht="15" thickBot="1">
      <c r="C7" s="4"/>
      <c r="D7" s="5"/>
      <c r="E7" s="5"/>
      <c r="F7" s="6"/>
    </row>
    <row r="8" spans="3:26" ht="33">
      <c r="C8" s="98" t="s">
        <v>29</v>
      </c>
      <c r="D8" s="99"/>
      <c r="E8" s="99"/>
      <c r="F8" s="100"/>
    </row>
    <row r="9" spans="3:26" ht="25.5">
      <c r="C9" s="101" t="str">
        <f>محاسبه!C11</f>
        <v>تضمین انجام پیش پرداخت ارائه خدمات مطالعاتی ، طراحی ، پژوهشی ، نرم افزاری توسط مهندس مشاور</v>
      </c>
      <c r="D9" s="102"/>
      <c r="E9" s="102"/>
      <c r="F9" s="103"/>
      <c r="G9" s="12"/>
      <c r="H9" s="50"/>
    </row>
    <row r="10" spans="3:26" ht="18.75">
      <c r="C10" s="30" t="s">
        <v>3</v>
      </c>
      <c r="D10" s="36">
        <f>www.shaghool.ir!D3</f>
        <v>400000000000000</v>
      </c>
      <c r="E10" s="39" t="s">
        <v>6</v>
      </c>
      <c r="F10" s="38">
        <f>20%*D10</f>
        <v>80000000000000</v>
      </c>
    </row>
    <row r="11" spans="3:26" ht="18.75">
      <c r="C11" s="28" t="s">
        <v>7</v>
      </c>
      <c r="D11" s="107" t="s">
        <v>24</v>
      </c>
      <c r="E11" s="108"/>
      <c r="F11" s="109"/>
    </row>
    <row r="12" spans="3:26" ht="15" thickBot="1">
      <c r="C12" s="4"/>
      <c r="D12" s="5"/>
      <c r="E12" s="5"/>
      <c r="F12" s="6"/>
    </row>
    <row r="13" spans="3:26" ht="33">
      <c r="C13" s="98" t="s">
        <v>30</v>
      </c>
      <c r="D13" s="99"/>
      <c r="E13" s="99"/>
      <c r="F13" s="100"/>
    </row>
    <row r="14" spans="3:26" ht="25.5">
      <c r="C14" s="101" t="str">
        <f>محاسبه!C12</f>
        <v>تضمین انجام پیش پرداخت ارائه خدمات نظارت عالی و کارگاهی توسط مهندس مشاور</v>
      </c>
      <c r="D14" s="102"/>
      <c r="E14" s="102"/>
      <c r="F14" s="103"/>
    </row>
    <row r="15" spans="3:26" ht="18.75">
      <c r="C15" s="33" t="s">
        <v>3</v>
      </c>
      <c r="D15" s="9">
        <f>www.shaghool.ir!D3</f>
        <v>400000000000000</v>
      </c>
      <c r="E15" s="29" t="s">
        <v>6</v>
      </c>
      <c r="F15" s="10">
        <f>10%*D15</f>
        <v>40000000000000</v>
      </c>
    </row>
    <row r="16" spans="3:26" ht="18.75">
      <c r="C16" s="29" t="s">
        <v>7</v>
      </c>
      <c r="D16" s="104" t="s">
        <v>24</v>
      </c>
      <c r="E16" s="105"/>
      <c r="F16" s="106"/>
    </row>
    <row r="17" spans="3:26" ht="15" thickBot="1">
      <c r="C17" s="4"/>
      <c r="D17" s="5"/>
      <c r="E17" s="5"/>
      <c r="F17" s="6"/>
    </row>
    <row r="18" spans="3:26" s="11" customFormat="1" ht="33">
      <c r="C18" s="98" t="s">
        <v>31</v>
      </c>
      <c r="D18" s="99"/>
      <c r="E18" s="99"/>
      <c r="F18" s="100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3:26" s="11" customFormat="1" ht="25.5">
      <c r="C19" s="101" t="str">
        <f>محاسبه!C13</f>
        <v>تضمین سپرده حسن انجام کار  مهندس مشاور</v>
      </c>
      <c r="D19" s="102"/>
      <c r="E19" s="102"/>
      <c r="F19" s="103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3:26" s="11" customFormat="1" ht="18.75">
      <c r="C20" s="35" t="s">
        <v>3</v>
      </c>
      <c r="D20" s="36">
        <f>www.shaghool.ir!D3</f>
        <v>400000000000000</v>
      </c>
      <c r="E20" s="37" t="s">
        <v>6</v>
      </c>
      <c r="F20" s="38">
        <f>10%*D20</f>
        <v>40000000000000</v>
      </c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3:26" s="11" customFormat="1" ht="18.75">
      <c r="C21" s="34" t="s">
        <v>7</v>
      </c>
      <c r="D21" s="107" t="s">
        <v>24</v>
      </c>
      <c r="E21" s="108"/>
      <c r="F21" s="10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3:26" s="11" customFormat="1"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3:26" s="11" customFormat="1"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3:26" s="11" customFormat="1"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3:26" s="11" customFormat="1"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3:26" s="11" customFormat="1"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3:26" s="11" customFormat="1"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3:26" s="11" customFormat="1"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3:26" s="11" customFormat="1"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3:26" s="11" customFormat="1"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3:26" s="11" customFormat="1"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3:26" s="11" customFormat="1"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8:26" s="11" customFormat="1"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8:26" s="11" customFormat="1"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8:26" s="11" customFormat="1"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8:26" s="11" customFormat="1"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8:26" s="11" customFormat="1"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8:26" s="11" customFormat="1"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8:26" s="11" customFormat="1"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8:26" s="11" customFormat="1"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8:26" s="11" customFormat="1"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8:26" s="11" customFormat="1"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8:26" s="11" customFormat="1"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8:26" s="11" customFormat="1"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8:26" s="11" customFormat="1"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8:26" s="11" customFormat="1"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8:26" s="11" customFormat="1"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8:26" s="11" customFormat="1"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8:26" s="11" customFormat="1"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8:26" s="11" customFormat="1"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8:26" s="11" customFormat="1"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8:26" s="11" customFormat="1"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8:26" s="11" customFormat="1"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8:26" s="11" customFormat="1"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8:26" s="11" customFormat="1"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8:26" s="11" customFormat="1"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8:26" s="11" customFormat="1"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8:26" s="11" customFormat="1"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8:26" s="11" customFormat="1"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8:26" s="11" customFormat="1"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8:26" s="11" customFormat="1"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8:26" s="11" customFormat="1"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8:26" s="11" customFormat="1"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8:26" s="11" customFormat="1"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8:26" s="11" customFormat="1"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8:26" s="11" customFormat="1"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8:26" s="11" customFormat="1"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8:26" s="11" customFormat="1"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8:26" s="11" customFormat="1"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8:26" s="11" customFormat="1"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8:26" s="11" customFormat="1"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8:26" s="11" customFormat="1"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8:26" s="11" customFormat="1"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8:26" s="11" customFormat="1"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8:26" s="11" customFormat="1"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8:26" s="11" customFormat="1"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8:26" s="11" customFormat="1"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8:26" s="11" customFormat="1"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8:26" s="11" customFormat="1"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8:26" s="11" customFormat="1"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</sheetData>
  <sheetProtection selectLockedCells="1"/>
  <mergeCells count="12">
    <mergeCell ref="C19:F19"/>
    <mergeCell ref="D21:F21"/>
    <mergeCell ref="D11:F11"/>
    <mergeCell ref="C13:F13"/>
    <mergeCell ref="C14:F14"/>
    <mergeCell ref="D16:F16"/>
    <mergeCell ref="C18:F18"/>
    <mergeCell ref="C3:F3"/>
    <mergeCell ref="C4:F4"/>
    <mergeCell ref="D6:F6"/>
    <mergeCell ref="C8:F8"/>
    <mergeCell ref="C9:F9"/>
  </mergeCells>
  <pageMargins left="0.7" right="0.7" top="0.75" bottom="0.75" header="0.3" footer="0.3"/>
  <pageSetup paperSize="9" scale="50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rgb="FFFFC000"/>
  </sheetPr>
  <dimension ref="A1:AB27"/>
  <sheetViews>
    <sheetView rightToLeft="1" tabSelected="1" zoomScale="130" zoomScaleNormal="130" workbookViewId="0">
      <selection activeCell="C9" sqref="C9"/>
    </sheetView>
  </sheetViews>
  <sheetFormatPr defaultRowHeight="17.25"/>
  <cols>
    <col min="1" max="1" width="4.42578125" style="90" customWidth="1"/>
    <col min="2" max="2" width="2.28515625" style="90" customWidth="1"/>
    <col min="3" max="3" width="18.140625" style="81" customWidth="1"/>
    <col min="4" max="4" width="104.5703125" style="88" customWidth="1"/>
    <col min="5" max="28" width="9.140625" style="87"/>
    <col min="29" max="16384" width="9.140625" style="88"/>
  </cols>
  <sheetData>
    <row r="1" spans="1:28" s="81" customFormat="1" ht="8.25" customHeight="1">
      <c r="A1" s="146"/>
      <c r="B1" s="146"/>
      <c r="C1" s="143" t="s">
        <v>34</v>
      </c>
      <c r="D1" s="143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83"/>
      <c r="X1" s="83"/>
      <c r="Y1" s="97"/>
      <c r="Z1" s="97"/>
      <c r="AA1" s="97"/>
      <c r="AB1" s="97"/>
    </row>
    <row r="2" spans="1:28" s="95" customFormat="1" ht="48.75" customHeight="1">
      <c r="A2" s="146"/>
      <c r="B2" s="146"/>
      <c r="C2" s="144" t="s">
        <v>45</v>
      </c>
      <c r="D2" s="145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93"/>
      <c r="X2" s="93"/>
      <c r="Y2" s="94"/>
      <c r="Z2" s="94"/>
      <c r="AA2" s="94"/>
      <c r="AB2" s="94"/>
    </row>
    <row r="3" spans="1:28" ht="19.5" customHeight="1">
      <c r="A3" s="146"/>
      <c r="B3" s="146"/>
      <c r="C3" s="84" t="s">
        <v>39</v>
      </c>
      <c r="D3" s="91">
        <v>400000000000000</v>
      </c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86"/>
      <c r="X3" s="86"/>
    </row>
    <row r="4" spans="1:28" ht="6.75" customHeight="1">
      <c r="A4" s="146"/>
      <c r="B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86"/>
      <c r="X4" s="86"/>
    </row>
    <row r="5" spans="1:28" ht="20.25" customHeight="1">
      <c r="A5" s="146"/>
      <c r="B5" s="146"/>
      <c r="C5" s="84" t="s">
        <v>38</v>
      </c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86"/>
      <c r="X5" s="86"/>
    </row>
    <row r="6" spans="1:28" ht="8.25" customHeight="1">
      <c r="A6" s="146"/>
      <c r="B6" s="146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86"/>
      <c r="X6" s="86"/>
    </row>
    <row r="7" spans="1:28" ht="19.5" customHeight="1">
      <c r="A7" s="146"/>
      <c r="B7" s="146"/>
      <c r="C7" s="85" t="str">
        <f>محاسبه!D3</f>
        <v>مبلغ تضمين ( ريال):</v>
      </c>
      <c r="D7" s="92">
        <f>محاسبه!D15</f>
        <v>40000000000000</v>
      </c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86"/>
      <c r="X7" s="86"/>
    </row>
    <row r="8" spans="1:28" ht="6" customHeight="1">
      <c r="A8" s="146"/>
      <c r="B8" s="146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86"/>
      <c r="X8" s="86"/>
    </row>
    <row r="9" spans="1:28" ht="69" customHeight="1">
      <c r="A9" s="146"/>
      <c r="B9" s="146"/>
      <c r="C9" s="85" t="str">
        <f>محاسبه!E3</f>
        <v>نوع تضمين:</v>
      </c>
      <c r="D9" s="89" t="str">
        <f>محاسبه!E15</f>
        <v>یک یا ترکیبی از ضمانتهای ماده 4</v>
      </c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86"/>
      <c r="X9" s="86"/>
    </row>
    <row r="10" spans="1:28" s="146" customFormat="1" ht="33" customHeight="1"/>
    <row r="11" spans="1:28" ht="18">
      <c r="C11" s="142" t="s">
        <v>36</v>
      </c>
      <c r="D11" s="142"/>
    </row>
    <row r="12" spans="1:28">
      <c r="C12" s="141" t="s">
        <v>37</v>
      </c>
      <c r="D12" s="141"/>
    </row>
    <row r="13" spans="1:28" ht="12.75" customHeight="1">
      <c r="C13" s="83"/>
      <c r="D13" s="86"/>
    </row>
    <row r="14" spans="1:28">
      <c r="C14" s="83"/>
      <c r="D14" s="86"/>
    </row>
    <row r="15" spans="1:28">
      <c r="C15" s="83"/>
      <c r="D15" s="86"/>
    </row>
    <row r="16" spans="1:28">
      <c r="C16" s="83"/>
      <c r="D16" s="86"/>
    </row>
    <row r="17" spans="3:4">
      <c r="C17" s="83"/>
      <c r="D17" s="86"/>
    </row>
    <row r="18" spans="3:4">
      <c r="C18" s="83"/>
      <c r="D18" s="86"/>
    </row>
    <row r="19" spans="3:4">
      <c r="C19" s="83"/>
      <c r="D19" s="86"/>
    </row>
    <row r="20" spans="3:4">
      <c r="C20" s="83"/>
      <c r="D20" s="86"/>
    </row>
    <row r="21" spans="3:4">
      <c r="C21" s="83"/>
      <c r="D21" s="86"/>
    </row>
    <row r="22" spans="3:4">
      <c r="C22" s="83"/>
      <c r="D22" s="86"/>
    </row>
    <row r="23" spans="3:4">
      <c r="C23" s="83"/>
      <c r="D23" s="86"/>
    </row>
    <row r="24" spans="3:4">
      <c r="C24" s="83"/>
      <c r="D24" s="86"/>
    </row>
    <row r="25" spans="3:4">
      <c r="C25" s="83"/>
      <c r="D25" s="86"/>
    </row>
    <row r="26" spans="3:4">
      <c r="C26" s="83"/>
      <c r="D26" s="86"/>
    </row>
    <row r="27" spans="3:4">
      <c r="C27" s="83"/>
      <c r="D27" s="86"/>
    </row>
  </sheetData>
  <sheetProtection formatCells="0" formatColumns="0" formatRows="0" insertColumns="0" insertRows="0" insertHyperlinks="0" deleteColumns="0" deleteRows="0" sort="0" autoFilter="0" pivotTables="0"/>
  <mergeCells count="7">
    <mergeCell ref="C12:D12"/>
    <mergeCell ref="C11:D11"/>
    <mergeCell ref="C1:D1"/>
    <mergeCell ref="C2:D2"/>
    <mergeCell ref="A1:B9"/>
    <mergeCell ref="A10:XFD10"/>
    <mergeCell ref="E1:V9"/>
  </mergeCells>
  <pageMargins left="0.7" right="0.7" top="0.75" bottom="0.75" header="0.3" footer="0.3"/>
  <pageSetup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locked="0" defaultSize="0" autoLine="0" autoPict="0">
                <anchor moveWithCells="1">
                  <from>
                    <xdr:col>3</xdr:col>
                    <xdr:colOff>9525</xdr:colOff>
                    <xdr:row>4</xdr:row>
                    <xdr:rowOff>9525</xdr:rowOff>
                  </from>
                  <to>
                    <xdr:col>3</xdr:col>
                    <xdr:colOff>6962775</xdr:colOff>
                    <xdr:row>4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14999847407452621"/>
  </sheetPr>
  <dimension ref="A1"/>
  <sheetViews>
    <sheetView rightToLeft="1" topLeftCell="L1" zoomScaleNormal="100" workbookViewId="0">
      <selection activeCell="L18" sqref="L18"/>
    </sheetView>
  </sheetViews>
  <sheetFormatPr defaultRowHeight="12.75"/>
  <cols>
    <col min="1" max="1" width="23.42578125" style="96" customWidth="1"/>
    <col min="2" max="16384" width="9.140625" style="96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U80"/>
  <sheetViews>
    <sheetView rightToLeft="1" topLeftCell="A4" zoomScale="120" zoomScaleNormal="120" workbookViewId="0">
      <selection activeCell="M5" sqref="M5"/>
    </sheetView>
  </sheetViews>
  <sheetFormatPr defaultRowHeight="12.75"/>
  <cols>
    <col min="1" max="1" width="5.7109375" style="11" customWidth="1"/>
    <col min="2" max="2" width="5.85546875" style="11" customWidth="1"/>
    <col min="3" max="3" width="37.85546875" style="1" customWidth="1"/>
    <col min="4" max="4" width="22" style="1" customWidth="1"/>
    <col min="5" max="5" width="33.7109375" style="1" customWidth="1"/>
    <col min="6" max="6" width="26.85546875" style="1" bestFit="1" customWidth="1"/>
    <col min="7" max="7" width="9.140625" style="11"/>
    <col min="8" max="8" width="4.85546875" style="52" bestFit="1" customWidth="1"/>
    <col min="9" max="9" width="16.42578125" style="52" customWidth="1"/>
    <col min="10" max="10" width="14.28515625" style="52" customWidth="1"/>
    <col min="11" max="11" width="14.85546875" style="52" customWidth="1"/>
    <col min="12" max="12" width="14.42578125" style="52" bestFit="1" customWidth="1"/>
    <col min="13" max="13" width="68.28515625" style="52" bestFit="1" customWidth="1"/>
    <col min="14" max="14" width="2.140625" style="52" bestFit="1" customWidth="1"/>
    <col min="15" max="21" width="9.140625" style="52"/>
    <col min="22" max="16384" width="9.140625" style="1"/>
  </cols>
  <sheetData>
    <row r="1" spans="3:21" s="11" customFormat="1" ht="2.25" customHeight="1"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</row>
    <row r="2" spans="3:21" s="11" customFormat="1" ht="3.75" customHeight="1" thickBot="1">
      <c r="H2" s="52"/>
      <c r="I2" s="60">
        <f>'سقف معاملات متوسط'!I4:K4</f>
        <v>2000000000</v>
      </c>
      <c r="J2" s="52" t="s">
        <v>0</v>
      </c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</row>
    <row r="3" spans="3:21" ht="33">
      <c r="C3" s="110" t="s">
        <v>22</v>
      </c>
      <c r="D3" s="111"/>
      <c r="E3" s="111"/>
      <c r="F3" s="112"/>
      <c r="H3" s="51">
        <v>0.1</v>
      </c>
      <c r="I3" s="60">
        <f>J3*I2</f>
        <v>40000000000</v>
      </c>
      <c r="J3" s="52">
        <v>20</v>
      </c>
      <c r="K3" s="60">
        <f>20-0</f>
        <v>20</v>
      </c>
      <c r="L3" s="60">
        <f>K3*$I$2*H3</f>
        <v>4000000000</v>
      </c>
      <c r="M3" s="61" t="s">
        <v>18</v>
      </c>
      <c r="N3" s="52" t="s">
        <v>15</v>
      </c>
      <c r="O3" s="60"/>
    </row>
    <row r="4" spans="3:21" ht="50.25" customHeight="1">
      <c r="C4" s="101" t="str">
        <f>محاسبه!C9</f>
        <v>تضمين انجام تعهدات در معاملات پیمانکاری تعمیر ، نگهداری و بهره برداری، خدمات پشتیبانی ، حمل و نقل مسافر و سایر</v>
      </c>
      <c r="D4" s="102"/>
      <c r="E4" s="102"/>
      <c r="F4" s="103"/>
      <c r="H4" s="51">
        <v>0.1</v>
      </c>
      <c r="I4" s="62">
        <f>J4*I2</f>
        <v>3.9999999999999999E+109</v>
      </c>
      <c r="J4" s="62">
        <v>2E+100</v>
      </c>
      <c r="K4" s="60">
        <f>200-20</f>
        <v>180</v>
      </c>
      <c r="L4" s="60">
        <f>K4*$I$2*H4</f>
        <v>36000000000</v>
      </c>
      <c r="M4" s="63" t="s">
        <v>44</v>
      </c>
      <c r="N4" s="52" t="s">
        <v>16</v>
      </c>
    </row>
    <row r="5" spans="3:21" ht="38.25">
      <c r="C5" s="19" t="s">
        <v>3</v>
      </c>
      <c r="D5" s="40">
        <f>www.shaghool.ir!D3</f>
        <v>400000000000000</v>
      </c>
      <c r="E5" s="42" t="s">
        <v>6</v>
      </c>
      <c r="F5" s="41">
        <f>ROUND(IF(D5&lt;=I3,H3*D5,IF(D5&lt;=I4,(L3)+H4*(D5-I3),IF(D5&lt;=I5,(L3)+(L4)+H5*(D5-I4),"خطا"))),0)</f>
        <v>40000000000000</v>
      </c>
      <c r="H5" s="51">
        <v>0.1</v>
      </c>
      <c r="I5" s="62">
        <f>J5*I2</f>
        <v>3.9999999999999996E+209</v>
      </c>
      <c r="J5" s="62">
        <v>1.9999999999999999E+200</v>
      </c>
      <c r="K5" s="62">
        <f>J5-K4-K3</f>
        <v>1.9999999999999999E+200</v>
      </c>
      <c r="L5" s="62">
        <f>K5*$I$2*H5</f>
        <v>3.9999999999999999E+208</v>
      </c>
      <c r="M5" s="63" t="s">
        <v>44</v>
      </c>
      <c r="N5" s="52" t="s">
        <v>17</v>
      </c>
    </row>
    <row r="6" spans="3:21" ht="31.5" customHeight="1">
      <c r="C6" s="18" t="s">
        <v>7</v>
      </c>
      <c r="D6" s="113" t="str">
        <f>(IF(D5&lt;=I3,M3,IF(D5&lt;=I4,M4,IF(D5&lt;=I5,M5,"خطا"))))</f>
        <v>"10 درصد مبلغ 40 میلیارد ريال از انواع الف-ب-پ-ج-چ و ح " هم چنین برای بالغ بر آن نیز
+"5 درصد ازمابقی مبلغ تضمین (40 میلیارد ریال - مبلغ تضمین) ، از انواع الف- ب-پ-ج-چ و ح" 
+"5 درصد از مابقی مبلغ تضمین، از انواع الف- ب-پ-ت-ج-چ و ح"</v>
      </c>
      <c r="E6" s="114"/>
      <c r="F6" s="115"/>
    </row>
    <row r="7" spans="3:21" ht="14.25">
      <c r="C7" s="4"/>
      <c r="D7" s="5"/>
      <c r="E7" s="5"/>
      <c r="F7" s="6"/>
    </row>
    <row r="8" spans="3:21" s="49" customFormat="1" ht="14.25">
      <c r="C8" s="53"/>
      <c r="D8" s="54"/>
      <c r="E8" s="54"/>
      <c r="F8" s="55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</row>
    <row r="9" spans="3:21" s="49" customFormat="1" ht="14.25">
      <c r="C9" s="53"/>
      <c r="D9" s="54"/>
      <c r="E9" s="54"/>
      <c r="F9" s="55"/>
      <c r="G9" s="56"/>
      <c r="H9" s="64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</row>
    <row r="10" spans="3:21" s="49" customFormat="1" ht="14.25">
      <c r="C10" s="53"/>
      <c r="D10" s="54"/>
      <c r="E10" s="54"/>
      <c r="F10" s="55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</row>
    <row r="11" spans="3:21" s="49" customFormat="1" ht="14.25">
      <c r="C11" s="53"/>
      <c r="D11" s="54"/>
      <c r="E11" s="54"/>
      <c r="F11" s="55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</row>
    <row r="12" spans="3:21" s="49" customFormat="1" ht="14.25">
      <c r="C12" s="53"/>
      <c r="D12" s="54"/>
      <c r="E12" s="54"/>
      <c r="F12" s="55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</row>
    <row r="13" spans="3:21" s="49" customFormat="1" ht="14.25">
      <c r="C13" s="53"/>
      <c r="D13" s="54"/>
      <c r="E13" s="54"/>
      <c r="F13" s="55"/>
      <c r="H13" s="52"/>
      <c r="I13" s="52"/>
      <c r="J13" s="51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</row>
    <row r="14" spans="3:21" s="49" customFormat="1" ht="14.25">
      <c r="C14" s="53"/>
      <c r="D14" s="54"/>
      <c r="E14" s="54"/>
      <c r="F14" s="55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</row>
    <row r="15" spans="3:21" s="49" customFormat="1" ht="14.25">
      <c r="C15" s="53"/>
      <c r="D15" s="54"/>
      <c r="E15" s="54"/>
      <c r="F15" s="55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</row>
    <row r="16" spans="3:21" s="49" customFormat="1" ht="14.25">
      <c r="C16" s="53"/>
      <c r="D16" s="54"/>
      <c r="E16" s="54"/>
      <c r="F16" s="55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</row>
    <row r="17" spans="3:21" s="49" customFormat="1" ht="14.25">
      <c r="C17" s="53"/>
      <c r="D17" s="54"/>
      <c r="E17" s="54"/>
      <c r="F17" s="55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</row>
    <row r="18" spans="3:21" s="49" customFormat="1" ht="13.5" thickBot="1">
      <c r="C18" s="57"/>
      <c r="D18" s="58"/>
      <c r="E18" s="58"/>
      <c r="F18" s="59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</row>
    <row r="19" spans="3:21" s="11" customFormat="1"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</row>
    <row r="20" spans="3:21" s="11" customFormat="1"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</row>
    <row r="21" spans="3:21" s="11" customFormat="1"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</row>
    <row r="22" spans="3:21" s="11" customFormat="1"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</row>
    <row r="23" spans="3:21" s="11" customFormat="1"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</row>
    <row r="24" spans="3:21" s="11" customFormat="1"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</row>
    <row r="25" spans="3:21" s="11" customFormat="1"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</row>
    <row r="26" spans="3:21" s="11" customFormat="1"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</row>
    <row r="27" spans="3:21" s="11" customFormat="1"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</row>
    <row r="28" spans="3:21" s="11" customFormat="1"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</row>
    <row r="29" spans="3:21" s="11" customFormat="1"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</row>
    <row r="30" spans="3:21" s="11" customFormat="1"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</row>
    <row r="31" spans="3:21" s="11" customFormat="1"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</row>
    <row r="32" spans="3:21" s="11" customFormat="1"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</row>
    <row r="33" spans="8:21" s="11" customFormat="1"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</row>
    <row r="34" spans="8:21" s="11" customFormat="1"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</row>
    <row r="35" spans="8:21" s="11" customFormat="1"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</row>
    <row r="36" spans="8:21" s="11" customFormat="1"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</row>
    <row r="37" spans="8:21" s="11" customFormat="1"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</row>
    <row r="38" spans="8:21" s="11" customFormat="1"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</row>
    <row r="39" spans="8:21" s="11" customFormat="1"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</row>
    <row r="40" spans="8:21" s="11" customFormat="1"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</row>
    <row r="41" spans="8:21" s="11" customFormat="1"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</row>
    <row r="42" spans="8:21" s="11" customFormat="1"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</row>
    <row r="43" spans="8:21" s="11" customFormat="1"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</row>
    <row r="44" spans="8:21" s="11" customFormat="1"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</row>
    <row r="45" spans="8:21" s="11" customFormat="1"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</row>
    <row r="46" spans="8:21" s="11" customFormat="1"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</row>
    <row r="47" spans="8:21" s="11" customFormat="1"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</row>
    <row r="48" spans="8:21" s="11" customFormat="1"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</row>
    <row r="49" spans="8:21" s="11" customFormat="1"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</row>
    <row r="50" spans="8:21" s="11" customFormat="1"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</row>
    <row r="51" spans="8:21" s="11" customFormat="1"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</row>
    <row r="52" spans="8:21" s="11" customFormat="1"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</row>
    <row r="53" spans="8:21" s="11" customFormat="1"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</row>
    <row r="54" spans="8:21" s="11" customFormat="1"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</row>
    <row r="55" spans="8:21" s="11" customFormat="1"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</row>
    <row r="56" spans="8:21" s="11" customFormat="1"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</row>
    <row r="57" spans="8:21" s="11" customFormat="1"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</row>
    <row r="58" spans="8:21" s="11" customFormat="1"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</row>
    <row r="59" spans="8:21" s="11" customFormat="1"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</row>
    <row r="60" spans="8:21" s="11" customFormat="1"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</row>
    <row r="61" spans="8:21" s="11" customFormat="1"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</row>
    <row r="62" spans="8:21" s="11" customFormat="1"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</row>
    <row r="63" spans="8:21" s="11" customFormat="1"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</row>
    <row r="64" spans="8:21" s="11" customFormat="1"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</row>
    <row r="65" spans="8:21" s="11" customFormat="1"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</row>
    <row r="66" spans="8:21" s="11" customFormat="1"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</row>
    <row r="67" spans="8:21" s="11" customFormat="1"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</row>
    <row r="68" spans="8:21" s="11" customFormat="1"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</row>
    <row r="69" spans="8:21" s="11" customFormat="1"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</row>
    <row r="70" spans="8:21" s="11" customFormat="1"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</row>
    <row r="71" spans="8:21" s="11" customFormat="1"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</row>
    <row r="72" spans="8:21" s="11" customFormat="1"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</row>
    <row r="73" spans="8:21" s="11" customFormat="1"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</row>
    <row r="74" spans="8:21" s="11" customFormat="1"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</row>
    <row r="75" spans="8:21" s="11" customFormat="1"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</row>
    <row r="76" spans="8:21" s="11" customFormat="1"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</row>
    <row r="77" spans="8:21" s="11" customFormat="1"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</row>
    <row r="78" spans="8:21" s="11" customFormat="1"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</row>
    <row r="79" spans="8:21" s="11" customFormat="1"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</row>
    <row r="80" spans="8:21" s="11" customFormat="1"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</row>
  </sheetData>
  <sheetProtection selectLockedCells="1"/>
  <mergeCells count="3">
    <mergeCell ref="C3:F3"/>
    <mergeCell ref="C4:F4"/>
    <mergeCell ref="D6:F6"/>
  </mergeCells>
  <pageMargins left="0.7" right="0.7" top="0.75" bottom="0.75" header="0.3" footer="0.3"/>
  <pageSetup paperSize="9" scale="50"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-0.249977111117893"/>
  </sheetPr>
  <dimension ref="A1:CG80"/>
  <sheetViews>
    <sheetView rightToLeft="1" zoomScale="120" zoomScaleNormal="120" workbookViewId="0">
      <selection activeCell="M5" sqref="M5"/>
    </sheetView>
  </sheetViews>
  <sheetFormatPr defaultRowHeight="12.75"/>
  <cols>
    <col min="1" max="1" width="5.7109375" style="11" customWidth="1"/>
    <col min="2" max="2" width="5.85546875" style="11" customWidth="1"/>
    <col min="3" max="3" width="37.85546875" style="1" customWidth="1"/>
    <col min="4" max="4" width="22" style="1" customWidth="1"/>
    <col min="5" max="5" width="33.7109375" style="1" customWidth="1"/>
    <col min="6" max="6" width="26.85546875" style="1" bestFit="1" customWidth="1"/>
    <col min="7" max="7" width="9.140625" style="11"/>
    <col min="8" max="8" width="4.85546875" style="52" bestFit="1" customWidth="1"/>
    <col min="9" max="9" width="16.42578125" style="52" customWidth="1"/>
    <col min="10" max="10" width="14.28515625" style="52" customWidth="1"/>
    <col min="11" max="11" width="14.85546875" style="52" customWidth="1"/>
    <col min="12" max="12" width="14.42578125" style="52" bestFit="1" customWidth="1"/>
    <col min="13" max="13" width="68.28515625" style="52" bestFit="1" customWidth="1"/>
    <col min="14" max="14" width="2.140625" style="52" bestFit="1" customWidth="1"/>
    <col min="15" max="85" width="9.140625" style="52"/>
    <col min="86" max="16384" width="9.140625" style="1"/>
  </cols>
  <sheetData>
    <row r="1" spans="3:85" s="11" customFormat="1" ht="3.75" customHeight="1"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</row>
    <row r="2" spans="3:85" s="11" customFormat="1" ht="3.75" customHeight="1" thickBot="1">
      <c r="H2" s="52"/>
      <c r="I2" s="60">
        <f>'سقف معاملات متوسط'!I4:K4</f>
        <v>2000000000</v>
      </c>
      <c r="J2" s="52" t="s">
        <v>0</v>
      </c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</row>
    <row r="3" spans="3:85" ht="33">
      <c r="C3" s="116" t="s">
        <v>19</v>
      </c>
      <c r="D3" s="117"/>
      <c r="E3" s="117"/>
      <c r="F3" s="118"/>
      <c r="H3" s="51">
        <v>0.05</v>
      </c>
      <c r="I3" s="60">
        <f>J3*I2</f>
        <v>40000000000</v>
      </c>
      <c r="J3" s="52">
        <v>20</v>
      </c>
      <c r="K3" s="60">
        <f>20-0</f>
        <v>20</v>
      </c>
      <c r="L3" s="60">
        <f>K3*$I$2*H3</f>
        <v>2000000000</v>
      </c>
      <c r="M3" s="61" t="s">
        <v>18</v>
      </c>
      <c r="N3" s="52" t="s">
        <v>15</v>
      </c>
      <c r="O3" s="60"/>
    </row>
    <row r="4" spans="3:85" ht="50.25" customHeight="1">
      <c r="C4" s="101" t="str">
        <f>محاسبه!C9</f>
        <v>تضمين انجام تعهدات در معاملات پیمانکاری تعمیر ، نگهداری و بهره برداری، خدمات پشتیبانی ، حمل و نقل مسافر و سایر</v>
      </c>
      <c r="D4" s="102"/>
      <c r="E4" s="102"/>
      <c r="F4" s="103"/>
      <c r="H4" s="51">
        <v>0.05</v>
      </c>
      <c r="I4" s="62">
        <f>J4*I2</f>
        <v>3.9999999999999999E+109</v>
      </c>
      <c r="J4" s="62">
        <v>2E+100</v>
      </c>
      <c r="K4" s="60">
        <f>200-20</f>
        <v>180</v>
      </c>
      <c r="L4" s="60">
        <f>K4*$I$2*H4</f>
        <v>18000000000</v>
      </c>
      <c r="M4" s="63" t="s">
        <v>42</v>
      </c>
      <c r="N4" s="52" t="s">
        <v>16</v>
      </c>
    </row>
    <row r="5" spans="3:85" ht="38.25">
      <c r="C5" s="27" t="s">
        <v>3</v>
      </c>
      <c r="D5" s="43">
        <f>www.shaghool.ir!D3</f>
        <v>400000000000000</v>
      </c>
      <c r="E5" s="44" t="s">
        <v>6</v>
      </c>
      <c r="F5" s="45">
        <f>ROUND(IF(D5&lt;=I3,H3*D5,IF(D5&lt;=I4,(L3)+H4*(D5-I3),IF(D5&lt;=I5,(L3)+(L4)+H5*(D5-I4),"خطا"))),0)</f>
        <v>20000000000000</v>
      </c>
      <c r="H5" s="51">
        <v>0.05</v>
      </c>
      <c r="I5" s="62">
        <f>J5*I2</f>
        <v>3.9999999999999996E+209</v>
      </c>
      <c r="J5" s="62">
        <v>1.9999999999999999E+200</v>
      </c>
      <c r="K5" s="62">
        <f>J5-K4-K3</f>
        <v>1.9999999999999999E+200</v>
      </c>
      <c r="L5" s="62">
        <f>K5*$I$2*H5</f>
        <v>2E+208</v>
      </c>
      <c r="M5" s="63" t="s">
        <v>43</v>
      </c>
      <c r="N5" s="52" t="s">
        <v>17</v>
      </c>
    </row>
    <row r="6" spans="3:85" ht="31.5" customHeight="1">
      <c r="C6" s="26" t="s">
        <v>7</v>
      </c>
      <c r="D6" s="119" t="str">
        <f>(IF(D5&lt;=I3,M3,IF(D5&lt;=I4,M4,IF(D5&lt;=I5,M5,"خطا"))))</f>
        <v>"5 درصد مبلغ 40 میلیارد ريال از انواع الف-ب-پ-ج-چ و ح " هم چنین برای بالغ بر آن نیز
+"2.5 درصد ازمابقی مبلغ تضمین (40 میلیارد ریال - مبلغ تضمین) ، از انواع الف- ب-پ-ج-چ و ح" 
+"2.5 درصد از مابقی مبلغ تضمین، از انواع الف- ب-پ-ت-ج-چ و ح"</v>
      </c>
      <c r="E6" s="120"/>
      <c r="F6" s="121"/>
    </row>
    <row r="7" spans="3:85" ht="14.25">
      <c r="C7" s="4"/>
      <c r="D7" s="5"/>
      <c r="E7" s="5"/>
      <c r="F7" s="6"/>
    </row>
    <row r="8" spans="3:85" s="49" customFormat="1" ht="14.25">
      <c r="C8" s="53"/>
      <c r="D8" s="54"/>
      <c r="E8" s="54"/>
      <c r="F8" s="55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</row>
    <row r="9" spans="3:85" s="49" customFormat="1" ht="14.25">
      <c r="C9" s="53"/>
      <c r="D9" s="54"/>
      <c r="E9" s="54"/>
      <c r="F9" s="55"/>
      <c r="G9" s="56"/>
      <c r="H9" s="64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</row>
    <row r="10" spans="3:85" s="49" customFormat="1" ht="14.25">
      <c r="C10" s="53"/>
      <c r="D10" s="54"/>
      <c r="E10" s="54"/>
      <c r="F10" s="55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</row>
    <row r="11" spans="3:85" s="49" customFormat="1" ht="14.25">
      <c r="C11" s="53"/>
      <c r="D11" s="54"/>
      <c r="E11" s="54"/>
      <c r="F11" s="55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</row>
    <row r="12" spans="3:85" s="49" customFormat="1" ht="14.25">
      <c r="C12" s="53"/>
      <c r="D12" s="54"/>
      <c r="E12" s="54"/>
      <c r="F12" s="55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</row>
    <row r="13" spans="3:85" s="49" customFormat="1" ht="14.25">
      <c r="C13" s="53"/>
      <c r="D13" s="54"/>
      <c r="E13" s="54"/>
      <c r="F13" s="55"/>
      <c r="H13" s="52"/>
      <c r="I13" s="52"/>
      <c r="J13" s="51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</row>
    <row r="14" spans="3:85" s="49" customFormat="1" ht="14.25">
      <c r="C14" s="53"/>
      <c r="D14" s="54"/>
      <c r="E14" s="54"/>
      <c r="F14" s="55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</row>
    <row r="15" spans="3:85" s="49" customFormat="1" ht="14.25">
      <c r="C15" s="53"/>
      <c r="D15" s="54"/>
      <c r="E15" s="54"/>
      <c r="F15" s="55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</row>
    <row r="16" spans="3:85" s="49" customFormat="1" ht="14.25">
      <c r="C16" s="53"/>
      <c r="D16" s="54"/>
      <c r="E16" s="54"/>
      <c r="F16" s="55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</row>
    <row r="17" spans="3:85" s="49" customFormat="1" ht="14.25">
      <c r="C17" s="53"/>
      <c r="D17" s="54"/>
      <c r="E17" s="54"/>
      <c r="F17" s="55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</row>
    <row r="18" spans="3:85" s="49" customFormat="1" ht="13.5" thickBot="1">
      <c r="C18" s="57"/>
      <c r="D18" s="58"/>
      <c r="E18" s="58"/>
      <c r="F18" s="59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</row>
    <row r="19" spans="3:85" s="11" customFormat="1"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</row>
    <row r="20" spans="3:85" s="11" customFormat="1"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</row>
    <row r="21" spans="3:85" s="11" customFormat="1"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</row>
    <row r="22" spans="3:85" s="11" customFormat="1"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</row>
    <row r="23" spans="3:85" s="11" customFormat="1"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</row>
    <row r="24" spans="3:85" s="11" customFormat="1"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</row>
    <row r="25" spans="3:85" s="11" customFormat="1"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</row>
    <row r="26" spans="3:85" s="11" customFormat="1"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</row>
    <row r="27" spans="3:85" s="11" customFormat="1"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</row>
    <row r="28" spans="3:85" s="11" customFormat="1"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</row>
    <row r="29" spans="3:85" s="11" customFormat="1"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</row>
    <row r="30" spans="3:85" s="11" customFormat="1"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</row>
    <row r="31" spans="3:85" s="11" customFormat="1"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</row>
    <row r="32" spans="3:85" s="11" customFormat="1"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</row>
    <row r="33" spans="8:85" s="11" customFormat="1"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</row>
    <row r="34" spans="8:85" s="11" customFormat="1"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</row>
    <row r="35" spans="8:85" s="11" customFormat="1"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</row>
    <row r="36" spans="8:85" s="11" customFormat="1"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</row>
    <row r="37" spans="8:85" s="11" customFormat="1"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</row>
    <row r="38" spans="8:85" s="11" customFormat="1"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</row>
    <row r="39" spans="8:85" s="11" customFormat="1"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</row>
    <row r="40" spans="8:85" s="11" customFormat="1"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</row>
    <row r="41" spans="8:85" s="11" customFormat="1"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</row>
    <row r="42" spans="8:85" s="11" customFormat="1"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</row>
    <row r="43" spans="8:85" s="11" customFormat="1"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</row>
    <row r="44" spans="8:85" s="11" customFormat="1"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</row>
    <row r="45" spans="8:85" s="11" customFormat="1"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</row>
    <row r="46" spans="8:85" s="11" customFormat="1"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</row>
    <row r="47" spans="8:85" s="11" customFormat="1"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</row>
    <row r="48" spans="8:85" s="11" customFormat="1"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</row>
    <row r="49" spans="8:85" s="11" customFormat="1"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</row>
    <row r="50" spans="8:85" s="11" customFormat="1"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</row>
    <row r="51" spans="8:85" s="11" customFormat="1"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</row>
    <row r="52" spans="8:85" s="11" customFormat="1"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</row>
    <row r="53" spans="8:85" s="11" customFormat="1"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</row>
    <row r="54" spans="8:85" s="11" customFormat="1"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</row>
    <row r="55" spans="8:85" s="11" customFormat="1"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</row>
    <row r="56" spans="8:85" s="11" customFormat="1"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</row>
    <row r="57" spans="8:85" s="11" customFormat="1"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</row>
    <row r="58" spans="8:85" s="11" customFormat="1"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</row>
    <row r="59" spans="8:85" s="11" customFormat="1"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</row>
    <row r="60" spans="8:85" s="11" customFormat="1"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</row>
    <row r="61" spans="8:85" s="11" customFormat="1"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</row>
    <row r="62" spans="8:85" s="11" customFormat="1"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</row>
    <row r="63" spans="8:85" s="11" customFormat="1"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</row>
    <row r="64" spans="8:85" s="11" customFormat="1"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</row>
    <row r="65" spans="8:85" s="11" customFormat="1"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</row>
    <row r="66" spans="8:85" s="11" customFormat="1"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</row>
    <row r="67" spans="8:85" s="11" customFormat="1"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</row>
    <row r="68" spans="8:85" s="11" customFormat="1"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</row>
    <row r="69" spans="8:85" s="11" customFormat="1"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</row>
    <row r="70" spans="8:85" s="11" customFormat="1"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</row>
    <row r="71" spans="8:85" s="11" customFormat="1"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</row>
    <row r="72" spans="8:85" s="11" customFormat="1"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</row>
    <row r="73" spans="8:85" s="11" customFormat="1"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</row>
    <row r="74" spans="8:85" s="11" customFormat="1"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</row>
    <row r="75" spans="8:85" s="11" customFormat="1"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</row>
    <row r="76" spans="8:85" s="11" customFormat="1"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</row>
    <row r="77" spans="8:85" s="11" customFormat="1"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</row>
    <row r="78" spans="8:85" s="11" customFormat="1"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</row>
    <row r="79" spans="8:85" s="11" customFormat="1"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</row>
    <row r="80" spans="8:85" s="11" customFormat="1"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</row>
  </sheetData>
  <sheetProtection selectLockedCells="1"/>
  <mergeCells count="3">
    <mergeCell ref="C3:F3"/>
    <mergeCell ref="C4:F4"/>
    <mergeCell ref="D6:F6"/>
  </mergeCells>
  <pageMargins left="0.7" right="0.7" top="0.75" bottom="0.75" header="0.3" footer="0.3"/>
  <pageSetup paperSize="9" scale="50" orientation="portrait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7" tint="-0.249977111117893"/>
  </sheetPr>
  <dimension ref="A1:AO80"/>
  <sheetViews>
    <sheetView rightToLeft="1" zoomScale="120" zoomScaleNormal="120" workbookViewId="0">
      <selection activeCell="M6" sqref="M6"/>
    </sheetView>
  </sheetViews>
  <sheetFormatPr defaultRowHeight="12.75"/>
  <cols>
    <col min="1" max="1" width="5.7109375" style="11" customWidth="1"/>
    <col min="2" max="2" width="5.85546875" style="11" customWidth="1"/>
    <col min="3" max="3" width="37.85546875" style="1" customWidth="1"/>
    <col min="4" max="4" width="22" style="1" customWidth="1"/>
    <col min="5" max="5" width="33.7109375" style="1" customWidth="1"/>
    <col min="6" max="6" width="26.85546875" style="1" bestFit="1" customWidth="1"/>
    <col min="7" max="7" width="9.140625" style="11"/>
    <col min="8" max="8" width="3.7109375" style="65" customWidth="1"/>
    <col min="9" max="9" width="17" style="65" bestFit="1" customWidth="1"/>
    <col min="10" max="10" width="14.28515625" style="65" customWidth="1"/>
    <col min="11" max="11" width="14.85546875" style="65" customWidth="1"/>
    <col min="12" max="12" width="14.42578125" style="65" bestFit="1" customWidth="1"/>
    <col min="13" max="13" width="25" style="65" bestFit="1" customWidth="1"/>
    <col min="14" max="41" width="9.140625" style="65"/>
    <col min="42" max="16384" width="9.140625" style="1"/>
  </cols>
  <sheetData>
    <row r="1" spans="3:41" s="11" customFormat="1"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</row>
    <row r="2" spans="3:41" s="11" customFormat="1" ht="13.5" thickBot="1">
      <c r="H2" s="65"/>
      <c r="I2" s="66">
        <f>'سقف معاملات متوسط'!I4:K4</f>
        <v>2000000000</v>
      </c>
      <c r="J2" s="65" t="s">
        <v>0</v>
      </c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</row>
    <row r="3" spans="3:41" ht="33">
      <c r="C3" s="122" t="s">
        <v>33</v>
      </c>
      <c r="D3" s="123"/>
      <c r="E3" s="123"/>
      <c r="F3" s="124"/>
      <c r="H3" s="67">
        <v>0.05</v>
      </c>
      <c r="I3" s="66">
        <f>J3*I2</f>
        <v>40000000000</v>
      </c>
      <c r="J3" s="65">
        <v>20</v>
      </c>
      <c r="K3" s="66">
        <f>20-0</f>
        <v>20</v>
      </c>
      <c r="L3" s="66">
        <f>K3*$I$2*H3</f>
        <v>2000000000</v>
      </c>
      <c r="M3" s="68" t="s">
        <v>11</v>
      </c>
    </row>
    <row r="4" spans="3:41" ht="26.25" customHeight="1">
      <c r="C4" s="101" t="str">
        <f>محاسبه!C7</f>
        <v>تضمین شرکت در فرآیند ارجاع کار پیمانکاری</v>
      </c>
      <c r="D4" s="102"/>
      <c r="E4" s="102"/>
      <c r="F4" s="103"/>
      <c r="H4" s="67">
        <v>0.02</v>
      </c>
      <c r="I4" s="66">
        <f>J4*I2</f>
        <v>400000000000</v>
      </c>
      <c r="J4" s="65">
        <v>200</v>
      </c>
      <c r="K4" s="66">
        <f>200-20</f>
        <v>180</v>
      </c>
      <c r="L4" s="66">
        <f>K4*$I$2*H4</f>
        <v>7200000000</v>
      </c>
      <c r="M4" s="68" t="s">
        <v>11</v>
      </c>
    </row>
    <row r="5" spans="3:41" ht="18.75">
      <c r="C5" s="78" t="s">
        <v>3</v>
      </c>
      <c r="D5" s="75">
        <f>www.shaghool.ir!D3</f>
        <v>400000000000000</v>
      </c>
      <c r="E5" s="77" t="s">
        <v>6</v>
      </c>
      <c r="F5" s="76">
        <f>ROUND(IF(D5&lt;=I3,H3*D5,IF(D5&lt;=I4,(L3)+H4*(D5-I3),IF(D5&lt;=I5,(L3)+(L4)+H5*(D5-I4),IF(D5&gt;I5,(L3)+(L4)+(L5)+H6*(D5-I5),"خطا")))),0)</f>
        <v>2025200000000</v>
      </c>
      <c r="H5" s="67">
        <v>0.01</v>
      </c>
      <c r="I5" s="66">
        <f>J5*I2</f>
        <v>4000000000000</v>
      </c>
      <c r="J5" s="65">
        <v>2000</v>
      </c>
      <c r="K5" s="66">
        <f>J5-K4-K3</f>
        <v>1800</v>
      </c>
      <c r="L5" s="66">
        <f>K5*$I$2*H5</f>
        <v>36000000000</v>
      </c>
      <c r="M5" s="68" t="s">
        <v>11</v>
      </c>
    </row>
    <row r="6" spans="3:41" ht="18.75">
      <c r="C6" s="77" t="s">
        <v>7</v>
      </c>
      <c r="D6" s="125" t="str">
        <f>(IF(D5&lt;=I3,M3,IF(D5&lt;=I4,M4,IF(D5&lt;=I5,M5,IF(D5&gt;I5,M6,"خطا")))))</f>
        <v>(الف)- (ب)-(پ)-(ج)-(چ)  ماده 4</v>
      </c>
      <c r="E6" s="126"/>
      <c r="F6" s="127"/>
      <c r="H6" s="67">
        <v>5.0000000000000001E-3</v>
      </c>
      <c r="I6" s="69">
        <f>J6*I3</f>
        <v>3.5999999999999996E+211</v>
      </c>
      <c r="J6" s="69">
        <v>8.9999999999999994E+200</v>
      </c>
      <c r="K6" s="69">
        <f>J6-K5-K4</f>
        <v>8.9999999999999994E+200</v>
      </c>
      <c r="L6" s="69">
        <f>K6*$I$2*H6</f>
        <v>8.9999999999999989E+207</v>
      </c>
      <c r="M6" s="68" t="s">
        <v>11</v>
      </c>
    </row>
    <row r="7" spans="3:41" ht="14.25">
      <c r="C7" s="4"/>
      <c r="D7" s="5"/>
      <c r="E7" s="5"/>
      <c r="F7" s="6"/>
    </row>
    <row r="8" spans="3:41" s="49" customFormat="1" ht="14.25">
      <c r="C8" s="53"/>
      <c r="D8" s="54"/>
      <c r="E8" s="54"/>
      <c r="F8" s="5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</row>
    <row r="9" spans="3:41" s="49" customFormat="1" ht="14.25">
      <c r="C9" s="53"/>
      <c r="D9" s="54"/>
      <c r="E9" s="54"/>
      <c r="F9" s="55"/>
      <c r="G9" s="56"/>
      <c r="H9" s="70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3:41" s="49" customFormat="1" ht="14.25">
      <c r="C10" s="53"/>
      <c r="D10" s="54"/>
      <c r="E10" s="54"/>
      <c r="F10" s="5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</row>
    <row r="11" spans="3:41" s="49" customFormat="1" ht="14.25">
      <c r="C11" s="53"/>
      <c r="D11" s="54"/>
      <c r="E11" s="54"/>
      <c r="F11" s="5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</row>
    <row r="12" spans="3:41" s="49" customFormat="1" ht="14.25">
      <c r="C12" s="53"/>
      <c r="D12" s="54"/>
      <c r="E12" s="54"/>
      <c r="F12" s="5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3:41" s="49" customFormat="1" ht="14.25">
      <c r="C13" s="53"/>
      <c r="D13" s="54"/>
      <c r="E13" s="54"/>
      <c r="F13" s="55"/>
      <c r="H13" s="65"/>
      <c r="I13" s="65"/>
      <c r="J13" s="67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3:41" s="49" customFormat="1" ht="14.25">
      <c r="C14" s="53"/>
      <c r="D14" s="54"/>
      <c r="E14" s="54"/>
      <c r="F14" s="5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</row>
    <row r="15" spans="3:41" s="49" customFormat="1" ht="14.25">
      <c r="C15" s="53"/>
      <c r="D15" s="54"/>
      <c r="E15" s="54"/>
      <c r="F15" s="5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</row>
    <row r="16" spans="3:41" s="49" customFormat="1" ht="14.25">
      <c r="C16" s="53"/>
      <c r="D16" s="54"/>
      <c r="E16" s="54"/>
      <c r="F16" s="5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3:41" s="49" customFormat="1" ht="14.25">
      <c r="C17" s="53"/>
      <c r="D17" s="54"/>
      <c r="E17" s="54"/>
      <c r="F17" s="5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3:41" s="49" customFormat="1" ht="13.5" thickBot="1">
      <c r="C18" s="57"/>
      <c r="D18" s="58"/>
      <c r="E18" s="58"/>
      <c r="F18" s="59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3:41" s="49" customFormat="1"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3:41" s="49" customFormat="1"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3:41" s="49" customFormat="1"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3:41" s="49" customFormat="1"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3:41" s="49" customFormat="1"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3:41" s="49" customFormat="1"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3:41" s="49" customFormat="1"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3:41" s="11" customFormat="1"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3:41" s="11" customFormat="1"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3:41" s="11" customFormat="1"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3:41" s="11" customFormat="1"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3:41" s="11" customFormat="1"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3:41" s="11" customFormat="1"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3:41" s="11" customFormat="1"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8:41" s="11" customFormat="1"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8:41" s="11" customFormat="1"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8:41" s="11" customFormat="1"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36" spans="8:41" s="11" customFormat="1"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8:41" s="11" customFormat="1"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8:41" s="11" customFormat="1"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8:41" s="11" customFormat="1"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</row>
    <row r="40" spans="8:41" s="11" customFormat="1"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</row>
    <row r="41" spans="8:41" s="11" customFormat="1"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</row>
    <row r="42" spans="8:41" s="11" customFormat="1"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8:41" s="11" customFormat="1"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</row>
    <row r="44" spans="8:41" s="11" customFormat="1"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8:41" s="11" customFormat="1"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</row>
    <row r="46" spans="8:41" s="11" customFormat="1"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</row>
    <row r="47" spans="8:41" s="11" customFormat="1"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</row>
    <row r="48" spans="8:41" s="11" customFormat="1"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</row>
    <row r="49" spans="8:41" s="11" customFormat="1"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</row>
    <row r="50" spans="8:41" s="11" customFormat="1"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1" spans="8:41" s="11" customFormat="1"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</row>
    <row r="52" spans="8:41" s="11" customFormat="1"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8:41" s="11" customFormat="1"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</row>
    <row r="54" spans="8:41" s="11" customFormat="1"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</row>
    <row r="55" spans="8:41" s="11" customFormat="1"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</row>
    <row r="56" spans="8:41" s="11" customFormat="1"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</row>
    <row r="57" spans="8:41" s="11" customFormat="1"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</row>
    <row r="58" spans="8:41" s="11" customFormat="1"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</row>
    <row r="59" spans="8:41" s="11" customFormat="1"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</row>
    <row r="60" spans="8:41" s="11" customFormat="1"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8:41" s="11" customFormat="1"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</row>
    <row r="62" spans="8:41" s="11" customFormat="1"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</row>
    <row r="63" spans="8:41" s="11" customFormat="1"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</row>
    <row r="64" spans="8:41" s="11" customFormat="1"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</row>
    <row r="65" spans="8:41" s="11" customFormat="1"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8:41" s="11" customFormat="1"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</row>
    <row r="67" spans="8:41" s="11" customFormat="1"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8:41" s="11" customFormat="1"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</row>
    <row r="69" spans="8:41" s="11" customFormat="1"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</row>
    <row r="70" spans="8:41" s="11" customFormat="1"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</row>
    <row r="71" spans="8:41" s="11" customFormat="1"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</row>
    <row r="72" spans="8:41" s="11" customFormat="1"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</row>
    <row r="73" spans="8:41" s="11" customFormat="1"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</row>
    <row r="74" spans="8:41" s="11" customFormat="1"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</row>
    <row r="75" spans="8:41" s="11" customFormat="1"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</row>
    <row r="76" spans="8:41" s="11" customFormat="1"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</row>
    <row r="77" spans="8:41" s="11" customFormat="1"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</row>
    <row r="78" spans="8:41" s="11" customFormat="1"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</row>
    <row r="79" spans="8:41" s="11" customFormat="1"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</row>
    <row r="80" spans="8:41" s="11" customFormat="1"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</row>
  </sheetData>
  <sheetProtection selectLockedCells="1"/>
  <mergeCells count="3">
    <mergeCell ref="C3:F3"/>
    <mergeCell ref="C4:F4"/>
    <mergeCell ref="D6:F6"/>
  </mergeCells>
  <pageMargins left="0.7" right="0.7" top="0.75" bottom="0.75" header="0.3" footer="0.3"/>
  <pageSetup paperSize="9" scale="50" orientation="portrait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1" tint="4.9989318521683403E-2"/>
  </sheetPr>
  <dimension ref="A1:BI80"/>
  <sheetViews>
    <sheetView rightToLeft="1" zoomScale="120" zoomScaleNormal="120" workbookViewId="0">
      <selection activeCell="M7" sqref="M7"/>
    </sheetView>
  </sheetViews>
  <sheetFormatPr defaultRowHeight="12.75"/>
  <cols>
    <col min="1" max="1" width="5.7109375" style="11" customWidth="1"/>
    <col min="2" max="2" width="5.85546875" style="11" customWidth="1"/>
    <col min="3" max="3" width="37.85546875" style="1" customWidth="1"/>
    <col min="4" max="4" width="22" style="1" customWidth="1"/>
    <col min="5" max="5" width="33.7109375" style="1" customWidth="1"/>
    <col min="6" max="6" width="26.85546875" style="1" bestFit="1" customWidth="1"/>
    <col min="7" max="7" width="9.140625" style="11"/>
    <col min="8" max="8" width="4.85546875" style="52" bestFit="1" customWidth="1"/>
    <col min="9" max="9" width="16.42578125" style="52" customWidth="1"/>
    <col min="10" max="10" width="14.28515625" style="52" customWidth="1"/>
    <col min="11" max="11" width="14.85546875" style="52" customWidth="1"/>
    <col min="12" max="12" width="14.42578125" style="52" bestFit="1" customWidth="1"/>
    <col min="13" max="13" width="68.28515625" style="52" bestFit="1" customWidth="1"/>
    <col min="14" max="14" width="2.140625" style="52" bestFit="1" customWidth="1"/>
    <col min="15" max="61" width="9.140625" style="52"/>
    <col min="62" max="16384" width="9.140625" style="1"/>
  </cols>
  <sheetData>
    <row r="1" spans="3:61" s="11" customFormat="1" ht="7.5" customHeight="1"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</row>
    <row r="2" spans="3:61" s="11" customFormat="1" ht="7.5" customHeight="1" thickBot="1">
      <c r="H2" s="52"/>
      <c r="I2" s="60">
        <f>'سقف معاملات متوسط'!I4:K4</f>
        <v>2000000000</v>
      </c>
      <c r="J2" s="52" t="s">
        <v>0</v>
      </c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</row>
    <row r="3" spans="3:61" ht="33">
      <c r="C3" s="128" t="s">
        <v>12</v>
      </c>
      <c r="D3" s="129"/>
      <c r="E3" s="129"/>
      <c r="F3" s="130"/>
      <c r="H3" s="51">
        <v>0.05</v>
      </c>
      <c r="I3" s="60">
        <f>J3*I2</f>
        <v>40000000000</v>
      </c>
      <c r="J3" s="52">
        <v>20</v>
      </c>
      <c r="K3" s="60">
        <f>20-0</f>
        <v>20</v>
      </c>
      <c r="L3" s="60">
        <f>K3*$I$2*H3</f>
        <v>2000000000</v>
      </c>
      <c r="M3" s="61" t="s">
        <v>18</v>
      </c>
      <c r="N3" s="52" t="s">
        <v>15</v>
      </c>
      <c r="O3" s="60"/>
    </row>
    <row r="4" spans="3:61" ht="50.25" customHeight="1">
      <c r="C4" s="101" t="str">
        <f>محاسبه!C6</f>
        <v>تضمين انجام تعهدات در معاملات خريد كالا و ماشين آلات سفارشی ( ساخت ماشین آلات)</v>
      </c>
      <c r="D4" s="102"/>
      <c r="E4" s="102"/>
      <c r="F4" s="103"/>
      <c r="H4" s="51">
        <v>0.05</v>
      </c>
      <c r="I4" s="62">
        <f>J4*I2</f>
        <v>3.9999999999999999E+109</v>
      </c>
      <c r="J4" s="62">
        <v>2E+100</v>
      </c>
      <c r="K4" s="60">
        <f>200-20</f>
        <v>180</v>
      </c>
      <c r="L4" s="60">
        <f>K4*$I$2*H4</f>
        <v>18000000000</v>
      </c>
      <c r="M4" s="63" t="s">
        <v>42</v>
      </c>
      <c r="N4" s="52" t="s">
        <v>16</v>
      </c>
    </row>
    <row r="5" spans="3:61" ht="38.25">
      <c r="C5" s="31" t="s">
        <v>3</v>
      </c>
      <c r="D5" s="46">
        <f>www.shaghool.ir!D3</f>
        <v>400000000000000</v>
      </c>
      <c r="E5" s="71" t="s">
        <v>6</v>
      </c>
      <c r="F5" s="48">
        <f>ROUND(IF(D5&lt;=I3,H3*D5,IF(D5&lt;=I4,(L3)+H4*(D5-I3),IF(D5&lt;=I5,(L3)+(L4)+H5*(D5-I4),"خطا"))),0)</f>
        <v>20000000000000</v>
      </c>
      <c r="H5" s="51">
        <v>0.05</v>
      </c>
      <c r="I5" s="62">
        <f>J5*I2</f>
        <v>3.9999999999999996E+209</v>
      </c>
      <c r="J5" s="62">
        <v>1.9999999999999999E+200</v>
      </c>
      <c r="K5" s="62">
        <f>J5-K4-K3</f>
        <v>1.9999999999999999E+200</v>
      </c>
      <c r="L5" s="62">
        <f>K5*$I$2*H5</f>
        <v>2E+208</v>
      </c>
      <c r="M5" s="63" t="s">
        <v>42</v>
      </c>
      <c r="N5" s="52" t="s">
        <v>17</v>
      </c>
    </row>
    <row r="6" spans="3:61" ht="31.5" customHeight="1">
      <c r="C6" s="32" t="s">
        <v>7</v>
      </c>
      <c r="D6" s="131" t="str">
        <f>(IF(D5&lt;=I3,M3,IF(D5&lt;=I4,M4,IF(D5&lt;=I5,M5,"خطا"))))</f>
        <v>"5 درصد مبلغ 40 میلیارد ريال از انواع الف-ب-پ-ج-چ و ح " هم چنین برای بالغ بر آن نیز
+"2.5 درصد ازمابقی مبلغ تضمین (40 میلیارد ریال - مبلغ تضمین) ، از انواع الف- ب-پ-ج-چ و ح" 
+"2.5 درصد از مابقی مبلغ تضمین، از انواع الف- ب-پ-ت-ج-چ و ح"</v>
      </c>
      <c r="E6" s="132"/>
      <c r="F6" s="133"/>
    </row>
    <row r="7" spans="3:61" ht="14.25">
      <c r="C7" s="4"/>
      <c r="D7" s="5"/>
      <c r="E7" s="5"/>
      <c r="F7" s="6"/>
    </row>
    <row r="8" spans="3:61" s="49" customFormat="1" ht="14.25">
      <c r="C8" s="53"/>
      <c r="D8" s="54"/>
      <c r="E8" s="54"/>
      <c r="F8" s="55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</row>
    <row r="9" spans="3:61" s="49" customFormat="1" ht="14.25">
      <c r="C9" s="53"/>
      <c r="D9" s="54"/>
      <c r="E9" s="54"/>
      <c r="F9" s="55"/>
      <c r="G9" s="56"/>
      <c r="H9" s="64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</row>
    <row r="10" spans="3:61" s="49" customFormat="1" ht="14.25">
      <c r="C10" s="53"/>
      <c r="D10" s="54"/>
      <c r="E10" s="54"/>
      <c r="F10" s="55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3:61" s="49" customFormat="1" ht="14.25">
      <c r="C11" s="53"/>
      <c r="D11" s="54"/>
      <c r="E11" s="54"/>
      <c r="F11" s="55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3:61" s="49" customFormat="1" ht="14.25">
      <c r="C12" s="53"/>
      <c r="D12" s="54"/>
      <c r="E12" s="54"/>
      <c r="F12" s="55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3:61" s="49" customFormat="1" ht="14.25">
      <c r="C13" s="53"/>
      <c r="D13" s="54"/>
      <c r="E13" s="54"/>
      <c r="F13" s="55"/>
      <c r="H13" s="52"/>
      <c r="I13" s="52"/>
      <c r="J13" s="51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3:61" s="49" customFormat="1" ht="14.25">
      <c r="C14" s="53"/>
      <c r="D14" s="54"/>
      <c r="E14" s="54"/>
      <c r="F14" s="55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3:61" s="49" customFormat="1" ht="14.25">
      <c r="C15" s="53"/>
      <c r="D15" s="54"/>
      <c r="E15" s="54"/>
      <c r="F15" s="55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3:61" s="49" customFormat="1" ht="14.25">
      <c r="C16" s="53"/>
      <c r="D16" s="54"/>
      <c r="E16" s="54"/>
      <c r="F16" s="55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3:61" s="49" customFormat="1" ht="14.25">
      <c r="C17" s="53"/>
      <c r="D17" s="54"/>
      <c r="E17" s="54"/>
      <c r="F17" s="55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</row>
    <row r="18" spans="3:61" s="49" customFormat="1" ht="13.5" thickBot="1">
      <c r="C18" s="57"/>
      <c r="D18" s="58"/>
      <c r="E18" s="58"/>
      <c r="F18" s="59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</row>
    <row r="19" spans="3:61" s="49" customFormat="1"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</row>
    <row r="20" spans="3:61" s="11" customFormat="1"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</row>
    <row r="21" spans="3:61" s="11" customFormat="1"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</row>
    <row r="22" spans="3:61" s="11" customFormat="1"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</row>
    <row r="23" spans="3:61" s="11" customFormat="1"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3:61" s="11" customFormat="1"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</row>
    <row r="25" spans="3:61" s="11" customFormat="1"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</row>
    <row r="26" spans="3:61" s="11" customFormat="1"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</row>
    <row r="27" spans="3:61" s="11" customFormat="1"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</row>
    <row r="28" spans="3:61" s="11" customFormat="1"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</row>
    <row r="29" spans="3:61" s="11" customFormat="1"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</row>
    <row r="30" spans="3:61" s="11" customFormat="1"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</row>
    <row r="31" spans="3:61" s="11" customFormat="1"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</row>
    <row r="32" spans="3:61" s="11" customFormat="1"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</row>
    <row r="33" spans="8:61" s="11" customFormat="1"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</row>
    <row r="34" spans="8:61" s="11" customFormat="1"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</row>
    <row r="35" spans="8:61" s="11" customFormat="1"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</row>
    <row r="36" spans="8:61" s="11" customFormat="1"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</row>
    <row r="37" spans="8:61" s="11" customFormat="1"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</row>
    <row r="38" spans="8:61" s="11" customFormat="1"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</row>
    <row r="39" spans="8:61" s="11" customFormat="1"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</row>
    <row r="40" spans="8:61" s="11" customFormat="1"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</row>
    <row r="41" spans="8:61" s="11" customFormat="1"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</row>
    <row r="42" spans="8:61" s="11" customFormat="1"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</row>
    <row r="43" spans="8:61" s="11" customFormat="1"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</row>
    <row r="44" spans="8:61" s="11" customFormat="1"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</row>
    <row r="45" spans="8:61" s="11" customFormat="1"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</row>
    <row r="46" spans="8:61" s="11" customFormat="1"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</row>
    <row r="47" spans="8:61" s="11" customFormat="1"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</row>
    <row r="48" spans="8:61" s="11" customFormat="1"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</row>
    <row r="49" spans="8:61" s="11" customFormat="1"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</row>
    <row r="50" spans="8:61" s="11" customFormat="1"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</row>
    <row r="51" spans="8:61" s="11" customFormat="1"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</row>
    <row r="52" spans="8:61" s="11" customFormat="1"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</row>
    <row r="53" spans="8:61" s="11" customFormat="1"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</row>
    <row r="54" spans="8:61" s="11" customFormat="1"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</row>
    <row r="55" spans="8:61" s="11" customFormat="1"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</row>
    <row r="56" spans="8:61" s="11" customFormat="1"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</row>
    <row r="57" spans="8:61" s="11" customFormat="1"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</row>
    <row r="58" spans="8:61" s="11" customFormat="1"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</row>
    <row r="59" spans="8:61" s="11" customFormat="1"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</row>
    <row r="60" spans="8:61" s="11" customFormat="1"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</row>
    <row r="61" spans="8:61" s="11" customFormat="1"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</row>
    <row r="62" spans="8:61" s="11" customFormat="1"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</row>
    <row r="63" spans="8:61" s="11" customFormat="1"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</row>
    <row r="64" spans="8:61" s="11" customFormat="1"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</row>
    <row r="65" spans="8:61" s="11" customFormat="1"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</row>
    <row r="66" spans="8:61" s="11" customFormat="1"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</row>
    <row r="67" spans="8:61" s="11" customFormat="1"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</row>
    <row r="68" spans="8:61" s="11" customFormat="1"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</row>
    <row r="69" spans="8:61" s="11" customFormat="1"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</row>
    <row r="70" spans="8:61" s="11" customFormat="1"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</row>
    <row r="71" spans="8:61" s="11" customFormat="1"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</row>
    <row r="72" spans="8:61" s="11" customFormat="1"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</row>
    <row r="73" spans="8:61" s="11" customFormat="1"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</row>
    <row r="74" spans="8:61" s="11" customFormat="1"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</row>
    <row r="75" spans="8:61" s="11" customFormat="1"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</row>
    <row r="76" spans="8:61" s="11" customFormat="1"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</row>
    <row r="77" spans="8:61" s="11" customFormat="1"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</row>
    <row r="78" spans="8:61" s="11" customFormat="1"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</row>
    <row r="79" spans="8:61" s="11" customFormat="1"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</row>
    <row r="80" spans="8:61" s="11" customFormat="1"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</row>
  </sheetData>
  <sheetProtection selectLockedCells="1"/>
  <mergeCells count="3">
    <mergeCell ref="C3:F3"/>
    <mergeCell ref="C4:F4"/>
    <mergeCell ref="D6:F6"/>
  </mergeCells>
  <pageMargins left="0.7" right="0.7" top="0.75" bottom="0.75" header="0.3" footer="0.3"/>
  <pageSetup paperSize="9" scale="50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F0"/>
  </sheetPr>
  <dimension ref="A1:BI80"/>
  <sheetViews>
    <sheetView rightToLeft="1" zoomScale="120" zoomScaleNormal="120" workbookViewId="0">
      <selection activeCell="M4" sqref="M4"/>
    </sheetView>
  </sheetViews>
  <sheetFormatPr defaultRowHeight="12.75"/>
  <cols>
    <col min="1" max="1" width="5.7109375" style="11" customWidth="1"/>
    <col min="2" max="2" width="5.85546875" style="11" customWidth="1"/>
    <col min="3" max="3" width="37.85546875" style="1" customWidth="1"/>
    <col min="4" max="4" width="22" style="1" customWidth="1"/>
    <col min="5" max="5" width="33.7109375" style="1" customWidth="1"/>
    <col min="6" max="6" width="26.85546875" style="1" bestFit="1" customWidth="1"/>
    <col min="7" max="7" width="9.140625" style="11"/>
    <col min="8" max="8" width="4.85546875" style="52" bestFit="1" customWidth="1"/>
    <col min="9" max="9" width="16.42578125" style="52" customWidth="1"/>
    <col min="10" max="10" width="14.28515625" style="52" customWidth="1"/>
    <col min="11" max="11" width="14.85546875" style="52" customWidth="1"/>
    <col min="12" max="12" width="14.42578125" style="52" bestFit="1" customWidth="1"/>
    <col min="13" max="13" width="68.28515625" style="52" bestFit="1" customWidth="1"/>
    <col min="14" max="14" width="2.140625" style="52" bestFit="1" customWidth="1"/>
    <col min="15" max="61" width="9.140625" style="52"/>
    <col min="62" max="16384" width="9.140625" style="1"/>
  </cols>
  <sheetData>
    <row r="1" spans="3:61" s="11" customFormat="1" ht="7.5" customHeight="1"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</row>
    <row r="2" spans="3:61" s="11" customFormat="1" ht="7.5" customHeight="1" thickBot="1">
      <c r="H2" s="52"/>
      <c r="I2" s="60">
        <f>'سقف معاملات متوسط'!I4:K4</f>
        <v>2000000000</v>
      </c>
      <c r="J2" s="52" t="s">
        <v>0</v>
      </c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</row>
    <row r="3" spans="3:61" ht="33">
      <c r="C3" s="134" t="s">
        <v>12</v>
      </c>
      <c r="D3" s="135"/>
      <c r="E3" s="135"/>
      <c r="F3" s="136"/>
      <c r="H3" s="51">
        <v>0.1</v>
      </c>
      <c r="I3" s="60">
        <f>J3*I2</f>
        <v>40000000000</v>
      </c>
      <c r="J3" s="52">
        <v>20</v>
      </c>
      <c r="K3" s="60">
        <f>20-0</f>
        <v>20</v>
      </c>
      <c r="L3" s="60">
        <f>K3*$I$2*H3</f>
        <v>4000000000</v>
      </c>
      <c r="M3" s="61" t="s">
        <v>18</v>
      </c>
      <c r="N3" s="52" t="s">
        <v>15</v>
      </c>
      <c r="O3" s="60"/>
    </row>
    <row r="4" spans="3:61" ht="50.25" customHeight="1">
      <c r="C4" s="101" t="str">
        <f>محاسبه!C5</f>
        <v xml:space="preserve">تضمين انجام تعهدات در معاملات خريد كالا و ماشين آلات آماده </v>
      </c>
      <c r="D4" s="102"/>
      <c r="E4" s="102"/>
      <c r="F4" s="103"/>
      <c r="H4" s="51">
        <v>0.1</v>
      </c>
      <c r="I4" s="62">
        <f>J4*I2</f>
        <v>3.9999999999999999E+109</v>
      </c>
      <c r="J4" s="62">
        <v>2E+100</v>
      </c>
      <c r="K4" s="60">
        <f>200-20</f>
        <v>180</v>
      </c>
      <c r="L4" s="60">
        <f>K4*$I$2*H4</f>
        <v>36000000000</v>
      </c>
      <c r="M4" s="63" t="s">
        <v>41</v>
      </c>
      <c r="N4" s="52" t="s">
        <v>16</v>
      </c>
    </row>
    <row r="5" spans="3:61" ht="51">
      <c r="C5" s="17" t="s">
        <v>3</v>
      </c>
      <c r="D5" s="46">
        <f>www.shaghool.ir!D3</f>
        <v>400000000000000</v>
      </c>
      <c r="E5" s="47" t="s">
        <v>6</v>
      </c>
      <c r="F5" s="48">
        <f>ROUND(IF(D5&lt;=I3,H3*D5,IF(D5&lt;=I4,(L3)+H4*(D5-I3),IF(D5&lt;=I5,(L3)+(L4)+H5*(D5-I4),"خطا"))),0)</f>
        <v>40000000000000</v>
      </c>
      <c r="H5" s="51">
        <v>0.1</v>
      </c>
      <c r="I5" s="62">
        <f>J5*I2</f>
        <v>3.9999999999999996E+209</v>
      </c>
      <c r="J5" s="62">
        <v>1.9999999999999999E+200</v>
      </c>
      <c r="K5" s="62">
        <f>J5-K4-K3</f>
        <v>1.9999999999999999E+200</v>
      </c>
      <c r="L5" s="62">
        <f>K5*$I$2*H5</f>
        <v>3.9999999999999999E+208</v>
      </c>
      <c r="M5" s="63" t="s">
        <v>40</v>
      </c>
      <c r="N5" s="52" t="s">
        <v>17</v>
      </c>
    </row>
    <row r="6" spans="3:61" ht="31.5" customHeight="1">
      <c r="C6" s="16" t="s">
        <v>7</v>
      </c>
      <c r="D6" s="131" t="str">
        <f>(IF(D5&lt;=I3,M3,IF(D5&lt;=I4,M4,IF(D5&lt;=I5,M5,"خطا"))))</f>
        <v>"10 درصد مبلغ 40 میلیارد ريال از انواع الف-ب-پ-ج-چ و ح "
 هم چنین برای بالغ بر آن نیز+"5 درصد ازمابقی مبلغ تضمین (40 میلیارد ریال - مبلغ تضمین) ، از انواع الف- ب-پ-ج-چ و ح" 
+"5 درصد از مابقی مبلغ تضمین، از انواع الف- ب-پ-ت-ج-چ و ح"</v>
      </c>
      <c r="E6" s="132"/>
      <c r="F6" s="133"/>
    </row>
    <row r="7" spans="3:61" ht="14.25">
      <c r="C7" s="4"/>
      <c r="D7" s="5"/>
      <c r="E7" s="5"/>
      <c r="F7" s="6"/>
    </row>
    <row r="8" spans="3:61" s="49" customFormat="1" ht="14.25">
      <c r="C8" s="53"/>
      <c r="D8" s="54"/>
      <c r="E8" s="54"/>
      <c r="F8" s="55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</row>
    <row r="9" spans="3:61" s="49" customFormat="1" ht="14.25">
      <c r="C9" s="53"/>
      <c r="D9" s="54"/>
      <c r="E9" s="54"/>
      <c r="F9" s="55"/>
      <c r="G9" s="56"/>
      <c r="H9" s="64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</row>
    <row r="10" spans="3:61" s="49" customFormat="1" ht="14.25">
      <c r="C10" s="53"/>
      <c r="D10" s="54"/>
      <c r="E10" s="54"/>
      <c r="F10" s="55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3:61" s="49" customFormat="1" ht="14.25">
      <c r="C11" s="53"/>
      <c r="D11" s="54"/>
      <c r="E11" s="54"/>
      <c r="F11" s="55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3:61" s="49" customFormat="1" ht="14.25">
      <c r="C12" s="53"/>
      <c r="D12" s="54"/>
      <c r="E12" s="54"/>
      <c r="F12" s="55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3:61" s="49" customFormat="1" ht="14.25">
      <c r="C13" s="53"/>
      <c r="D13" s="54"/>
      <c r="E13" s="54"/>
      <c r="F13" s="55"/>
      <c r="H13" s="52"/>
      <c r="I13" s="52"/>
      <c r="J13" s="51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3:61" s="49" customFormat="1" ht="14.25">
      <c r="C14" s="53"/>
      <c r="D14" s="54"/>
      <c r="E14" s="54"/>
      <c r="F14" s="55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3:61" s="49" customFormat="1" ht="14.25">
      <c r="C15" s="53"/>
      <c r="D15" s="54"/>
      <c r="E15" s="54"/>
      <c r="F15" s="55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3:61" s="49" customFormat="1" ht="14.25">
      <c r="C16" s="53"/>
      <c r="D16" s="54"/>
      <c r="E16" s="54"/>
      <c r="F16" s="55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3:61" s="49" customFormat="1" ht="14.25">
      <c r="C17" s="53"/>
      <c r="D17" s="54"/>
      <c r="E17" s="54"/>
      <c r="F17" s="55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</row>
    <row r="18" spans="3:61" s="49" customFormat="1" ht="13.5" thickBot="1">
      <c r="C18" s="57"/>
      <c r="D18" s="58"/>
      <c r="E18" s="58"/>
      <c r="F18" s="59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</row>
    <row r="19" spans="3:61" s="49" customFormat="1"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</row>
    <row r="20" spans="3:61" s="11" customFormat="1"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</row>
    <row r="21" spans="3:61" s="11" customFormat="1"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</row>
    <row r="22" spans="3:61" s="11" customFormat="1"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</row>
    <row r="23" spans="3:61" s="11" customFormat="1"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3:61" s="11" customFormat="1"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</row>
    <row r="25" spans="3:61" s="11" customFormat="1"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</row>
    <row r="26" spans="3:61" s="11" customFormat="1"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</row>
    <row r="27" spans="3:61" s="11" customFormat="1"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</row>
    <row r="28" spans="3:61" s="11" customFormat="1"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</row>
    <row r="29" spans="3:61" s="11" customFormat="1"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</row>
    <row r="30" spans="3:61" s="11" customFormat="1"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</row>
    <row r="31" spans="3:61" s="11" customFormat="1"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</row>
    <row r="32" spans="3:61" s="11" customFormat="1"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</row>
    <row r="33" spans="8:61" s="11" customFormat="1"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</row>
    <row r="34" spans="8:61" s="11" customFormat="1"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</row>
    <row r="35" spans="8:61" s="11" customFormat="1"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</row>
    <row r="36" spans="8:61" s="11" customFormat="1"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</row>
    <row r="37" spans="8:61" s="11" customFormat="1"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</row>
    <row r="38" spans="8:61" s="11" customFormat="1"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</row>
    <row r="39" spans="8:61" s="11" customFormat="1"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</row>
    <row r="40" spans="8:61" s="11" customFormat="1"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</row>
    <row r="41" spans="8:61" s="11" customFormat="1"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</row>
    <row r="42" spans="8:61" s="11" customFormat="1"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</row>
    <row r="43" spans="8:61" s="11" customFormat="1"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</row>
    <row r="44" spans="8:61" s="11" customFormat="1"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</row>
    <row r="45" spans="8:61" s="11" customFormat="1"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</row>
    <row r="46" spans="8:61" s="11" customFormat="1"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</row>
    <row r="47" spans="8:61" s="11" customFormat="1"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</row>
    <row r="48" spans="8:61" s="11" customFormat="1"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</row>
    <row r="49" spans="8:61" s="11" customFormat="1"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</row>
    <row r="50" spans="8:61" s="11" customFormat="1"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</row>
    <row r="51" spans="8:61" s="11" customFormat="1"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</row>
    <row r="52" spans="8:61" s="11" customFormat="1"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</row>
    <row r="53" spans="8:61" s="11" customFormat="1"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</row>
    <row r="54" spans="8:61" s="11" customFormat="1"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</row>
    <row r="55" spans="8:61" s="11" customFormat="1"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</row>
    <row r="56" spans="8:61" s="11" customFormat="1"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</row>
    <row r="57" spans="8:61" s="11" customFormat="1"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</row>
    <row r="58" spans="8:61" s="11" customFormat="1"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</row>
    <row r="59" spans="8:61" s="11" customFormat="1"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</row>
    <row r="60" spans="8:61" s="11" customFormat="1"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</row>
    <row r="61" spans="8:61" s="11" customFormat="1"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</row>
    <row r="62" spans="8:61" s="11" customFormat="1"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</row>
    <row r="63" spans="8:61" s="11" customFormat="1"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</row>
    <row r="64" spans="8:61" s="11" customFormat="1"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</row>
    <row r="65" spans="8:61" s="11" customFormat="1"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</row>
    <row r="66" spans="8:61" s="11" customFormat="1"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</row>
    <row r="67" spans="8:61" s="11" customFormat="1"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</row>
    <row r="68" spans="8:61" s="11" customFormat="1"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</row>
    <row r="69" spans="8:61" s="11" customFormat="1"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</row>
    <row r="70" spans="8:61" s="11" customFormat="1"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</row>
    <row r="71" spans="8:61" s="11" customFormat="1"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</row>
    <row r="72" spans="8:61" s="11" customFormat="1"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</row>
    <row r="73" spans="8:61" s="11" customFormat="1"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</row>
    <row r="74" spans="8:61" s="11" customFormat="1"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</row>
    <row r="75" spans="8:61" s="11" customFormat="1"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</row>
    <row r="76" spans="8:61" s="11" customFormat="1"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</row>
    <row r="77" spans="8:61" s="11" customFormat="1"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</row>
    <row r="78" spans="8:61" s="11" customFormat="1"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</row>
    <row r="79" spans="8:61" s="11" customFormat="1"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</row>
    <row r="80" spans="8:61" s="11" customFormat="1"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</row>
  </sheetData>
  <sheetProtection selectLockedCells="1"/>
  <mergeCells count="3">
    <mergeCell ref="C3:F3"/>
    <mergeCell ref="C4:F4"/>
    <mergeCell ref="D6:F6"/>
  </mergeCells>
  <pageMargins left="0.7" right="0.7" top="0.75" bottom="0.75" header="0.3" footer="0.3"/>
  <pageSetup paperSize="9" scale="50" orientation="portrait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50"/>
  </sheetPr>
  <dimension ref="A1:AO80"/>
  <sheetViews>
    <sheetView rightToLeft="1" zoomScale="120" zoomScaleNormal="120" workbookViewId="0">
      <selection activeCell="M5" sqref="M5"/>
    </sheetView>
  </sheetViews>
  <sheetFormatPr defaultRowHeight="12.75"/>
  <cols>
    <col min="1" max="1" width="5.7109375" style="11" customWidth="1"/>
    <col min="2" max="2" width="5.85546875" style="11" customWidth="1"/>
    <col min="3" max="3" width="37.85546875" style="1" customWidth="1"/>
    <col min="4" max="4" width="22" style="1" customWidth="1"/>
    <col min="5" max="5" width="33.7109375" style="1" customWidth="1"/>
    <col min="6" max="6" width="26.85546875" style="1" bestFit="1" customWidth="1"/>
    <col min="7" max="7" width="9.140625" style="11"/>
    <col min="8" max="8" width="3.7109375" style="65" customWidth="1"/>
    <col min="9" max="9" width="16.42578125" style="65" customWidth="1"/>
    <col min="10" max="10" width="14.28515625" style="65" customWidth="1"/>
    <col min="11" max="11" width="14.85546875" style="65" customWidth="1"/>
    <col min="12" max="12" width="13.28515625" style="65" bestFit="1" customWidth="1"/>
    <col min="13" max="13" width="25" style="65" bestFit="1" customWidth="1"/>
    <col min="14" max="41" width="9.140625" style="65"/>
    <col min="42" max="16384" width="9.140625" style="1"/>
  </cols>
  <sheetData>
    <row r="1" spans="3:41" s="11" customFormat="1"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</row>
    <row r="2" spans="3:41" s="11" customFormat="1" ht="13.5" thickBot="1">
      <c r="H2" s="65"/>
      <c r="I2" s="66">
        <f>'سقف معاملات متوسط'!I4:K4</f>
        <v>2000000000</v>
      </c>
      <c r="J2" s="65" t="s">
        <v>0</v>
      </c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</row>
    <row r="3" spans="3:41" ht="33">
      <c r="C3" s="137" t="s">
        <v>10</v>
      </c>
      <c r="D3" s="138"/>
      <c r="E3" s="138"/>
      <c r="F3" s="139"/>
      <c r="H3" s="67">
        <v>0.05</v>
      </c>
      <c r="I3" s="66">
        <f>J3*I2</f>
        <v>40000000000</v>
      </c>
      <c r="J3" s="65">
        <v>20</v>
      </c>
      <c r="K3" s="66">
        <f>20-0</f>
        <v>20</v>
      </c>
      <c r="L3" s="66">
        <f>K3*$I$2*H3</f>
        <v>2000000000</v>
      </c>
      <c r="M3" s="68" t="s">
        <v>11</v>
      </c>
    </row>
    <row r="4" spans="3:41" ht="26.25" customHeight="1">
      <c r="C4" s="101" t="str">
        <f>محاسبه!C4</f>
        <v>تضمين شركت در فرآيند ارجاع كار خريد كالا و ماشين آلات آماده و سفارشي</v>
      </c>
      <c r="D4" s="102"/>
      <c r="E4" s="102"/>
      <c r="F4" s="103"/>
      <c r="H4" s="67">
        <v>0.02</v>
      </c>
      <c r="I4" s="66">
        <f>J4*I2</f>
        <v>400000000000</v>
      </c>
      <c r="J4" s="65">
        <v>200</v>
      </c>
      <c r="K4" s="66">
        <f>200-20</f>
        <v>180</v>
      </c>
      <c r="L4" s="66">
        <f>K4*$I$2*H4</f>
        <v>7200000000</v>
      </c>
      <c r="M4" s="68" t="s">
        <v>11</v>
      </c>
    </row>
    <row r="5" spans="3:41" ht="18.75">
      <c r="C5" s="3" t="s">
        <v>3</v>
      </c>
      <c r="D5" s="9">
        <f>www.shaghool.ir!D3</f>
        <v>400000000000000</v>
      </c>
      <c r="E5" s="2" t="s">
        <v>6</v>
      </c>
      <c r="F5" s="10">
        <f>ROUND(IF(D5&lt;=I3,H3*D5,IF(D5&lt;=I4,(L3)+H4*(D5-I3),IF(D5&lt;=I5,(L3)+(L4)+H5*(D5-I4),"خطا"))),0)</f>
        <v>4005200000000</v>
      </c>
      <c r="H5" s="67">
        <v>0.01</v>
      </c>
      <c r="I5" s="69">
        <f>J5*I2</f>
        <v>3.9999999999999999E+109</v>
      </c>
      <c r="J5" s="69">
        <v>2E+100</v>
      </c>
      <c r="K5" s="69">
        <f>J5-K4-K3</f>
        <v>2E+100</v>
      </c>
      <c r="L5" s="69">
        <f>K5*$I$2*H5</f>
        <v>3.9999999999999999E+107</v>
      </c>
      <c r="M5" s="68" t="s">
        <v>11</v>
      </c>
    </row>
    <row r="6" spans="3:41" ht="18.75">
      <c r="C6" s="2" t="s">
        <v>7</v>
      </c>
      <c r="D6" s="104" t="str">
        <f>(IF(D5&lt;=I3,M3,IF(D5&lt;=I4,M4,IF(D5&lt;=I5,M5,"خطا"))))</f>
        <v>(الف)- (ب)-(پ)-(ج)-(چ)  ماده 4</v>
      </c>
      <c r="E6" s="105"/>
      <c r="F6" s="106"/>
    </row>
    <row r="7" spans="3:41" ht="14.25">
      <c r="C7" s="4"/>
      <c r="D7" s="5"/>
      <c r="E7" s="5"/>
      <c r="F7" s="6"/>
    </row>
    <row r="8" spans="3:41" s="49" customFormat="1" ht="14.25">
      <c r="C8" s="53"/>
      <c r="D8" s="54"/>
      <c r="E8" s="54"/>
      <c r="F8" s="5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</row>
    <row r="9" spans="3:41" s="49" customFormat="1" ht="14.25">
      <c r="C9" s="53"/>
      <c r="D9" s="54"/>
      <c r="E9" s="54"/>
      <c r="F9" s="55"/>
      <c r="G9" s="56"/>
      <c r="H9" s="70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3:41" s="49" customFormat="1" ht="14.25">
      <c r="C10" s="53"/>
      <c r="D10" s="54"/>
      <c r="E10" s="54"/>
      <c r="F10" s="5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</row>
    <row r="11" spans="3:41" s="49" customFormat="1" ht="14.25">
      <c r="C11" s="53"/>
      <c r="D11" s="54"/>
      <c r="E11" s="54"/>
      <c r="F11" s="5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</row>
    <row r="12" spans="3:41" s="49" customFormat="1" ht="14.25">
      <c r="C12" s="53"/>
      <c r="D12" s="54"/>
      <c r="E12" s="54"/>
      <c r="F12" s="5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3:41" s="49" customFormat="1" ht="14.25">
      <c r="C13" s="53"/>
      <c r="D13" s="54"/>
      <c r="E13" s="54"/>
      <c r="F13" s="55"/>
      <c r="H13" s="65"/>
      <c r="I13" s="65"/>
      <c r="J13" s="67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3:41" s="49" customFormat="1" ht="14.25">
      <c r="C14" s="53"/>
      <c r="D14" s="54"/>
      <c r="E14" s="54"/>
      <c r="F14" s="5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</row>
    <row r="15" spans="3:41" s="49" customFormat="1" ht="14.25">
      <c r="C15" s="53"/>
      <c r="D15" s="54"/>
      <c r="E15" s="54"/>
      <c r="F15" s="5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</row>
    <row r="16" spans="3:41" s="49" customFormat="1" ht="14.25">
      <c r="C16" s="53"/>
      <c r="D16" s="54"/>
      <c r="E16" s="54"/>
      <c r="F16" s="5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3:41" s="49" customFormat="1" ht="14.25">
      <c r="C17" s="53"/>
      <c r="D17" s="54"/>
      <c r="E17" s="54"/>
      <c r="F17" s="5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3:41" s="49" customFormat="1" ht="13.5" thickBot="1">
      <c r="C18" s="57"/>
      <c r="D18" s="58"/>
      <c r="E18" s="58"/>
      <c r="F18" s="59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3:41" s="49" customFormat="1"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3:41" s="49" customFormat="1"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3:41" s="49" customFormat="1"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3:41" s="49" customFormat="1"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3:41" s="49" customFormat="1"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3:41" s="49" customFormat="1"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3:41" s="49" customFormat="1"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3:41" s="11" customFormat="1"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3:41" s="11" customFormat="1"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3:41" s="11" customFormat="1"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3:41" s="11" customFormat="1"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3:41" s="11" customFormat="1"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3:41" s="11" customFormat="1"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3:41" s="11" customFormat="1"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8:41" s="11" customFormat="1"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8:41" s="11" customFormat="1"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8:41" s="11" customFormat="1"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36" spans="8:41" s="11" customFormat="1"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8:41" s="11" customFormat="1"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8:41" s="11" customFormat="1"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8:41" s="11" customFormat="1"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</row>
    <row r="40" spans="8:41" s="11" customFormat="1"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</row>
    <row r="41" spans="8:41" s="11" customFormat="1"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</row>
    <row r="42" spans="8:41" s="11" customFormat="1"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8:41" s="11" customFormat="1"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</row>
    <row r="44" spans="8:41" s="11" customFormat="1"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8:41" s="11" customFormat="1"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</row>
    <row r="46" spans="8:41" s="11" customFormat="1"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</row>
    <row r="47" spans="8:41" s="11" customFormat="1"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</row>
    <row r="48" spans="8:41" s="11" customFormat="1"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</row>
    <row r="49" spans="8:41" s="11" customFormat="1"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</row>
    <row r="50" spans="8:41" s="11" customFormat="1"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1" spans="8:41" s="11" customFormat="1"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</row>
    <row r="52" spans="8:41" s="11" customFormat="1"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8:41" s="11" customFormat="1"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</row>
    <row r="54" spans="8:41" s="11" customFormat="1"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</row>
    <row r="55" spans="8:41" s="11" customFormat="1"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</row>
    <row r="56" spans="8:41" s="11" customFormat="1"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</row>
    <row r="57" spans="8:41" s="11" customFormat="1"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</row>
    <row r="58" spans="8:41" s="11" customFormat="1"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</row>
    <row r="59" spans="8:41" s="11" customFormat="1"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</row>
    <row r="60" spans="8:41" s="11" customFormat="1"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8:41" s="11" customFormat="1"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</row>
    <row r="62" spans="8:41" s="11" customFormat="1"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</row>
    <row r="63" spans="8:41" s="11" customFormat="1"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</row>
    <row r="64" spans="8:41" s="11" customFormat="1"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</row>
    <row r="65" spans="8:41" s="11" customFormat="1"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8:41" s="11" customFormat="1"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</row>
    <row r="67" spans="8:41" s="11" customFormat="1"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8:41" s="11" customFormat="1"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</row>
    <row r="69" spans="8:41" s="11" customFormat="1"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</row>
    <row r="70" spans="8:41" s="11" customFormat="1"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</row>
    <row r="71" spans="8:41" s="11" customFormat="1"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</row>
    <row r="72" spans="8:41" s="11" customFormat="1"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</row>
    <row r="73" spans="8:41" s="11" customFormat="1"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</row>
    <row r="74" spans="8:41" s="11" customFormat="1"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</row>
    <row r="75" spans="8:41" s="11" customFormat="1"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</row>
    <row r="76" spans="8:41" s="11" customFormat="1"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</row>
    <row r="77" spans="8:41" s="11" customFormat="1"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</row>
    <row r="78" spans="8:41" s="11" customFormat="1"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</row>
    <row r="79" spans="8:41" s="11" customFormat="1"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</row>
    <row r="80" spans="8:41" s="11" customFormat="1"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</row>
  </sheetData>
  <sheetProtection selectLockedCells="1"/>
  <mergeCells count="3">
    <mergeCell ref="C3:F3"/>
    <mergeCell ref="C4:F4"/>
    <mergeCell ref="D6:F6"/>
  </mergeCells>
  <pageMargins left="0.7" right="0.7" top="0.75" bottom="0.75" header="0.3" footer="0.3"/>
  <pageSetup paperSize="9" scale="50" orientation="portrait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F3:L8"/>
  <sheetViews>
    <sheetView workbookViewId="0">
      <selection activeCell="H7" sqref="H7"/>
    </sheetView>
  </sheetViews>
  <sheetFormatPr defaultRowHeight="12.75"/>
  <cols>
    <col min="7" max="7" width="12.7109375" bestFit="1" customWidth="1"/>
    <col min="8" max="8" width="12" bestFit="1" customWidth="1"/>
    <col min="9" max="9" width="8.5703125" customWidth="1"/>
    <col min="10" max="10" width="5.42578125" customWidth="1"/>
    <col min="11" max="11" width="14.28515625" bestFit="1" customWidth="1"/>
  </cols>
  <sheetData>
    <row r="3" spans="6:12">
      <c r="F3">
        <v>91</v>
      </c>
      <c r="I3">
        <v>95</v>
      </c>
      <c r="J3" s="7" t="s">
        <v>1</v>
      </c>
      <c r="K3" s="7" t="s">
        <v>0</v>
      </c>
      <c r="L3" s="7"/>
    </row>
    <row r="4" spans="6:12">
      <c r="F4">
        <v>92</v>
      </c>
      <c r="I4" s="140">
        <f>VLOOKUP($I$3,$F$3:$G$8,2,TRUE)</f>
        <v>2000000000</v>
      </c>
      <c r="J4" s="140"/>
      <c r="K4" s="140"/>
    </row>
    <row r="5" spans="6:12">
      <c r="F5">
        <v>93</v>
      </c>
    </row>
    <row r="6" spans="6:12">
      <c r="F6">
        <v>94</v>
      </c>
      <c r="G6" s="8">
        <v>1390000000</v>
      </c>
    </row>
    <row r="7" spans="6:12">
      <c r="F7">
        <v>95</v>
      </c>
      <c r="G7" s="8">
        <v>2000000000</v>
      </c>
      <c r="H7">
        <f>G7*20</f>
        <v>40000000000</v>
      </c>
    </row>
    <row r="8" spans="6:12">
      <c r="F8">
        <v>96</v>
      </c>
      <c r="G8" s="8" t="s">
        <v>2</v>
      </c>
    </row>
  </sheetData>
  <mergeCells count="1">
    <mergeCell ref="I4:K4"/>
  </mergeCells>
  <dataValidations count="1">
    <dataValidation type="list" allowBlank="1" showInputMessage="1" showErrorMessage="1" sqref="I3">
      <formula1>$F$3:$F$8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C000"/>
  </sheetPr>
  <dimension ref="A1:E15"/>
  <sheetViews>
    <sheetView rightToLeft="1" zoomScale="80" zoomScaleNormal="80" workbookViewId="0">
      <selection activeCell="E6" sqref="E6"/>
    </sheetView>
  </sheetViews>
  <sheetFormatPr defaultRowHeight="12.75"/>
  <cols>
    <col min="1" max="1" width="4.140625" customWidth="1"/>
    <col min="2" max="2" width="10.42578125" bestFit="1" customWidth="1"/>
    <col min="3" max="3" width="70.140625" style="20" bestFit="1" customWidth="1"/>
    <col min="4" max="4" width="19.5703125" bestFit="1" customWidth="1"/>
    <col min="5" max="5" width="80.28515625" style="74" customWidth="1"/>
  </cols>
  <sheetData>
    <row r="1" spans="1:5" ht="14.25">
      <c r="E1" s="72" t="s">
        <v>5</v>
      </c>
    </row>
    <row r="3" spans="1:5" ht="21.75">
      <c r="A3">
        <v>1</v>
      </c>
      <c r="B3" s="14" t="s">
        <v>9</v>
      </c>
      <c r="C3" s="21" t="s">
        <v>8</v>
      </c>
      <c r="D3" s="14" t="s">
        <v>35</v>
      </c>
      <c r="E3" s="73" t="s">
        <v>7</v>
      </c>
    </row>
    <row r="4" spans="1:5" ht="21.75">
      <c r="A4">
        <v>2</v>
      </c>
      <c r="B4" s="15">
        <v>1</v>
      </c>
      <c r="C4" s="22" t="s">
        <v>4</v>
      </c>
      <c r="D4" s="13">
        <f>'جدول شماره 1'!F5</f>
        <v>4005200000000</v>
      </c>
      <c r="E4" s="25" t="str">
        <f>'جدول شماره 1'!D6</f>
        <v>(الف)- (ب)-(پ)-(ج)-(چ)  ماده 4</v>
      </c>
    </row>
    <row r="5" spans="1:5" ht="87">
      <c r="A5">
        <v>3</v>
      </c>
      <c r="B5" s="15">
        <v>2</v>
      </c>
      <c r="C5" s="22" t="s">
        <v>13</v>
      </c>
      <c r="D5" s="13">
        <f>'جدول شماره 2'!F5</f>
        <v>40000000000000</v>
      </c>
      <c r="E5" s="24" t="str">
        <f>'جدول شماره 2'!D6</f>
        <v>"10 درصد مبلغ 40 میلیارد ريال از انواع الف-ب-پ-ج-چ و ح "
 هم چنین برای بالغ بر آن نیز+"5 درصد ازمابقی مبلغ تضمین (40 میلیارد ریال - مبلغ تضمین) ، از انواع الف- ب-پ-ج-چ و ح" 
+"5 درصد از مابقی مبلغ تضمین، از انواع الف- ب-پ-ت-ج-چ و ح"</v>
      </c>
    </row>
    <row r="6" spans="1:5" ht="65.25">
      <c r="A6">
        <v>4</v>
      </c>
      <c r="B6" s="15">
        <v>3</v>
      </c>
      <c r="C6" s="22" t="s">
        <v>14</v>
      </c>
      <c r="D6" s="13">
        <f>'جدول شماره 3'!F5</f>
        <v>20000000000000</v>
      </c>
      <c r="E6" s="24" t="str">
        <f>'جدول شماره 3'!D6</f>
        <v>"5 درصد مبلغ 40 میلیارد ريال از انواع الف-ب-پ-ج-چ و ح " هم چنین برای بالغ بر آن نیز
+"2.5 درصد ازمابقی مبلغ تضمین (40 میلیارد ریال - مبلغ تضمین) ، از انواع الف- ب-پ-ج-چ و ح" 
+"2.5 درصد از مابقی مبلغ تضمین، از انواع الف- ب-پ-ت-ج-چ و ح"</v>
      </c>
    </row>
    <row r="7" spans="1:5" ht="21.75">
      <c r="A7">
        <v>5</v>
      </c>
      <c r="B7" s="15">
        <v>4</v>
      </c>
      <c r="C7" s="23" t="s">
        <v>32</v>
      </c>
      <c r="D7" s="13">
        <f>'جدول شماره 4'!F5</f>
        <v>2025200000000</v>
      </c>
      <c r="E7" s="24" t="str">
        <f>'جدول شماره 4'!D6</f>
        <v>(الف)- (ب)-(پ)-(ج)-(چ)  ماده 4</v>
      </c>
    </row>
    <row r="8" spans="1:5" ht="65.25">
      <c r="A8">
        <v>6</v>
      </c>
      <c r="B8" s="15">
        <v>5</v>
      </c>
      <c r="C8" s="22" t="s">
        <v>21</v>
      </c>
      <c r="D8" s="13">
        <f>'جدول شماره 5'!F5</f>
        <v>20000000000000</v>
      </c>
      <c r="E8" s="24" t="str">
        <f>'جدول شماره 5'!D6</f>
        <v>"5 درصد مبلغ 40 میلیارد ريال از انواع الف-ب-پ-ج-چ و ح " هم چنین برای بالغ بر آن نیز
+"2.5 درصد ازمابقی مبلغ تضمین (40 میلیارد ریال - مبلغ تضمین) ، از انواع الف- ب-پ-ج-چ و ح" 
+"2.5 درصد از مابقی مبلغ تضمین، از انواع الف- ب-پ-ت-ج-چ و ح"</v>
      </c>
    </row>
    <row r="9" spans="1:5" ht="65.25">
      <c r="A9">
        <v>7</v>
      </c>
      <c r="B9" s="15">
        <v>6</v>
      </c>
      <c r="C9" s="22" t="s">
        <v>20</v>
      </c>
      <c r="D9" s="13">
        <f>'جدول شماره 6'!F5</f>
        <v>40000000000000</v>
      </c>
      <c r="E9" s="24" t="str">
        <f>'جدول شماره 6'!D6</f>
        <v>"10 درصد مبلغ 40 میلیارد ريال از انواع الف-ب-پ-ج-چ و ح " هم چنین برای بالغ بر آن نیز
+"5 درصد ازمابقی مبلغ تضمین (40 میلیارد ریال - مبلغ تضمین) ، از انواع الف- ب-پ-ج-چ و ح" 
+"5 درصد از مابقی مبلغ تضمین، از انواع الف- ب-پ-ت-ج-چ و ح"</v>
      </c>
    </row>
    <row r="10" spans="1:5" ht="21.75">
      <c r="A10">
        <v>8</v>
      </c>
      <c r="B10" s="15">
        <v>7.1</v>
      </c>
      <c r="C10" s="23" t="s">
        <v>25</v>
      </c>
      <c r="D10" s="13">
        <f>'جدول شماره 7'!F5</f>
        <v>20000000000000</v>
      </c>
      <c r="E10" s="24" t="str">
        <f>'جدول شماره 7'!D6</f>
        <v>یک یا ترکیبی از ضمانتهای ماده 4</v>
      </c>
    </row>
    <row r="11" spans="1:5" ht="43.5">
      <c r="A11">
        <v>9</v>
      </c>
      <c r="B11" s="15">
        <v>7.2</v>
      </c>
      <c r="C11" s="23" t="s">
        <v>26</v>
      </c>
      <c r="D11" s="13">
        <f>'جدول شماره 7'!F10</f>
        <v>80000000000000</v>
      </c>
      <c r="E11" s="24" t="str">
        <f>'جدول شماره 7'!D11</f>
        <v>یک یا ترکیبی از ضمانتهای ماده 4</v>
      </c>
    </row>
    <row r="12" spans="1:5" ht="21.75">
      <c r="A12">
        <v>10</v>
      </c>
      <c r="B12" s="15">
        <v>7.3</v>
      </c>
      <c r="C12" s="23" t="s">
        <v>27</v>
      </c>
      <c r="D12" s="13">
        <f>'جدول شماره 7'!F15</f>
        <v>40000000000000</v>
      </c>
      <c r="E12" s="24" t="str">
        <f>'جدول شماره 7'!D16</f>
        <v>یک یا ترکیبی از ضمانتهای ماده 4</v>
      </c>
    </row>
    <row r="13" spans="1:5" ht="21.75">
      <c r="A13">
        <v>11</v>
      </c>
      <c r="B13" s="15">
        <v>7.4</v>
      </c>
      <c r="C13" s="23" t="s">
        <v>28</v>
      </c>
      <c r="D13" s="13">
        <f>'جدول شماره 7'!F20</f>
        <v>40000000000000</v>
      </c>
      <c r="E13" s="24" t="str">
        <f>'جدول شماره 7'!D21</f>
        <v>یک یا ترکیبی از ضمانتهای ماده 4</v>
      </c>
    </row>
    <row r="15" spans="1:5" ht="21.75">
      <c r="A15" s="80">
        <v>11</v>
      </c>
      <c r="B15" s="79">
        <f>IFERROR(VLOOKUP($A$15,$A$4:$E$13,2,FALSE),"")</f>
        <v>7.4</v>
      </c>
      <c r="C15" s="79" t="str">
        <f>IFERROR(VLOOKUP($A$15,$A$4:$E$13,3,FALSE),"")</f>
        <v>تضمین سپرده حسن انجام کار  مهندس مشاور</v>
      </c>
      <c r="D15" s="82">
        <f>IFERROR(VLOOKUP($A$15,$A$4:$E$13,4,FALSE),"")</f>
        <v>40000000000000</v>
      </c>
      <c r="E15" s="79" t="str">
        <f>IFERROR(VLOOKUP($A$15,$A$4:$E$13,5,FALSE),"")</f>
        <v>یک یا ترکیبی از ضمانتهای ماده 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7</vt:i4>
      </vt:variant>
    </vt:vector>
  </HeadingPairs>
  <TitlesOfParts>
    <vt:vector size="9" baseType="lpstr">
      <vt:lpstr>www.shaghool.ir</vt:lpstr>
      <vt:lpstr>جداول تعیین نوع تضامین</vt:lpstr>
      <vt:lpstr>'جدول شماره 1'!Print_Area</vt:lpstr>
      <vt:lpstr>'جدول شماره 2'!Print_Area</vt:lpstr>
      <vt:lpstr>'جدول شماره 3'!Print_Area</vt:lpstr>
      <vt:lpstr>'جدول شماره 4'!Print_Area</vt:lpstr>
      <vt:lpstr>'جدول شماره 5'!Print_Area</vt:lpstr>
      <vt:lpstr>'جدول شماره 6'!Print_Area</vt:lpstr>
      <vt:lpstr>'جدول شماره 7'!Print_Area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Mohsen Parsa</dc:creator>
  <cp:lastModifiedBy>Mohsen Parsa</cp:lastModifiedBy>
  <dcterms:created xsi:type="dcterms:W3CDTF">2016-03-01T07:56:38Z</dcterms:created>
  <dcterms:modified xsi:type="dcterms:W3CDTF">2016-05-04T07:12:17Z</dcterms:modified>
</cp:coreProperties>
</file>